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Bakhshi Sanaye Surena\رویین\گزارشات قانونی و عملکرد\صورت وضعیت پرتفوی\1404\14041130\"/>
    </mc:Choice>
  </mc:AlternateContent>
  <xr:revisionPtr revIDLastSave="0" documentId="13_ncr:1_{171FC062-61A8-4475-A4B6-5BB537D37205}" xr6:coauthVersionLast="47" xr6:coauthVersionMax="47" xr10:uidLastSave="{00000000-0000-0000-0000-000000000000}"/>
  <bookViews>
    <workbookView xWindow="-120" yWindow="-120" windowWidth="29040" windowHeight="15840" tabRatio="83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پرده بانکی" sheetId="13" r:id="rId6"/>
    <sheet name="سایر درآمدها" sheetId="14" r:id="rId7"/>
    <sheet name="سود سپرده بانکی" sheetId="18" r:id="rId8"/>
    <sheet name="درآمد سود سهام" sheetId="15" r:id="rId9"/>
    <sheet name="درآمد سرمایه گذاری در سهام" sheetId="9" r:id="rId10"/>
    <sheet name="درآمد ناشی از فروش  " sheetId="22" r:id="rId11"/>
    <sheet name="درآمد اعمال اختیار" sheetId="20" r:id="rId12"/>
    <sheet name="درآمد ناشی از تغییر قیمت اوراق" sheetId="21" r:id="rId13"/>
  </sheets>
  <definedNames>
    <definedName name="_xlnm._FilterDatabase" localSheetId="11" hidden="1">'درآمد اعمال اختیار'!$A$1:$A$40</definedName>
    <definedName name="_xlnm._FilterDatabase" localSheetId="9" hidden="1">'درآمد سرمایه گذاری در سهام'!$A$1:$A$68</definedName>
    <definedName name="_xlnm._FilterDatabase" localSheetId="8" hidden="1">'درآمد سود سهام'!$A$1:$A$28</definedName>
    <definedName name="_xlnm._FilterDatabase" localSheetId="12" hidden="1">'درآمد ناشی از تغییر قیمت اوراق'!$A$1:$A$37</definedName>
    <definedName name="_xlnm._FilterDatabase" localSheetId="10" hidden="1">'درآمد ناشی از فروش  '!$A$1:$A$61</definedName>
    <definedName name="_xlnm._FilterDatabase" localSheetId="1" hidden="1">سهام!$A$1:$AA$40</definedName>
    <definedName name="_xlnm.Print_Area" localSheetId="2">'اوراق مشتقه'!$A$1:$AX$17</definedName>
    <definedName name="_xlnm.Print_Area" localSheetId="4">درآمد!$A$1:$K$11</definedName>
    <definedName name="_xlnm.Print_Area" localSheetId="11">'درآمد اعمال اختیار'!$A$1:$U$39</definedName>
    <definedName name="_xlnm.Print_Area" localSheetId="5">'درآمد سپرده بانکی'!$A$1:$K$12</definedName>
    <definedName name="_xlnm.Print_Area" localSheetId="9">'درآمد سرمایه گذاری در سهام'!$A$1:$U$65</definedName>
    <definedName name="_xlnm.Print_Area" localSheetId="8">'درآمد سود سهام'!$A$1:$T$26</definedName>
    <definedName name="_xlnm.Print_Area" localSheetId="12">'درآمد ناشی از تغییر قیمت اوراق'!$A$1:$I$36</definedName>
    <definedName name="_xlnm.Print_Area" localSheetId="10">'درآمد ناشی از فروش  '!$A$1:$R$62</definedName>
    <definedName name="_xlnm.Print_Area" localSheetId="6">'سایر درآمدها'!$A$1:$G$11</definedName>
    <definedName name="_xlnm.Print_Area" localSheetId="3">سپرده!$A$1:$M$12</definedName>
    <definedName name="_xlnm.Print_Area" localSheetId="1">سهام!$A$1:$AB$40</definedName>
    <definedName name="_xlnm.Print_Area" localSheetId="7">'سود سپرده بانکی'!$A$1:$M$12</definedName>
    <definedName name="_xlnm.Print_Area" localSheetId="0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7" i="20" l="1"/>
  <c r="O37" i="20"/>
  <c r="N37" i="20"/>
  <c r="Q37" i="20" s="1"/>
  <c r="I37" i="20" l="1"/>
  <c r="I10" i="9"/>
  <c r="I13" i="9"/>
  <c r="I19" i="9"/>
  <c r="I27" i="9"/>
  <c r="I28" i="9"/>
  <c r="I30" i="9"/>
  <c r="R25" i="9"/>
  <c r="R27" i="9"/>
  <c r="R28" i="9"/>
  <c r="R30" i="9"/>
  <c r="Q10" i="9"/>
  <c r="R10" i="9" s="1"/>
  <c r="Q43" i="9"/>
  <c r="R43" i="9" s="1"/>
  <c r="Q44" i="9"/>
  <c r="Q33" i="9"/>
  <c r="Q62" i="9"/>
  <c r="Q59" i="9"/>
  <c r="Q57" i="9"/>
  <c r="Q56" i="9"/>
  <c r="Q55" i="9"/>
  <c r="R55" i="9" s="1"/>
  <c r="Q54" i="9"/>
  <c r="Q50" i="9"/>
  <c r="Q49" i="9"/>
  <c r="Q45" i="9"/>
  <c r="Q42" i="9"/>
  <c r="Q41" i="9"/>
  <c r="Q35" i="9"/>
  <c r="Q24" i="9"/>
  <c r="Q22" i="9"/>
  <c r="R22" i="9" s="1"/>
  <c r="Q21" i="9"/>
  <c r="Q20" i="9"/>
  <c r="Q19" i="9"/>
  <c r="Q18" i="9"/>
  <c r="Q17" i="9"/>
  <c r="Q15" i="9"/>
  <c r="Q14" i="9"/>
  <c r="R14" i="9" s="1"/>
  <c r="Q13" i="9"/>
  <c r="R13" i="9" s="1"/>
  <c r="Q12" i="9"/>
  <c r="Q9" i="9"/>
  <c r="Q8" i="9"/>
  <c r="G50" i="9"/>
  <c r="O64" i="9"/>
  <c r="O63" i="9"/>
  <c r="O62" i="9"/>
  <c r="R62" i="9" s="1"/>
  <c r="O61" i="9"/>
  <c r="R61" i="9" s="1"/>
  <c r="O60" i="9"/>
  <c r="R60" i="9" s="1"/>
  <c r="O59" i="9"/>
  <c r="O58" i="9"/>
  <c r="O57" i="9"/>
  <c r="R57" i="9" s="1"/>
  <c r="O56" i="9"/>
  <c r="O54" i="9"/>
  <c r="R54" i="9" s="1"/>
  <c r="O53" i="9"/>
  <c r="R53" i="9" s="1"/>
  <c r="O50" i="9"/>
  <c r="O49" i="9"/>
  <c r="R49" i="9" s="1"/>
  <c r="O45" i="9"/>
  <c r="O42" i="9"/>
  <c r="O41" i="9"/>
  <c r="O35" i="9"/>
  <c r="O33" i="9"/>
  <c r="O31" i="9"/>
  <c r="O32" i="9"/>
  <c r="O24" i="9"/>
  <c r="O21" i="9"/>
  <c r="R21" i="9" s="1"/>
  <c r="O18" i="9"/>
  <c r="O17" i="9"/>
  <c r="O16" i="9"/>
  <c r="R16" i="9" s="1"/>
  <c r="O15" i="9"/>
  <c r="R15" i="9" s="1"/>
  <c r="O12" i="9"/>
  <c r="O9" i="9"/>
  <c r="O8" i="9"/>
  <c r="R8" i="9" s="1"/>
  <c r="E60" i="9"/>
  <c r="I60" i="9" s="1"/>
  <c r="E64" i="9"/>
  <c r="E53" i="9"/>
  <c r="I53" i="9" s="1"/>
  <c r="E45" i="9"/>
  <c r="E49" i="9"/>
  <c r="E50" i="9"/>
  <c r="I50" i="9" s="1"/>
  <c r="E54" i="9"/>
  <c r="E56" i="9"/>
  <c r="E57" i="9"/>
  <c r="E58" i="9"/>
  <c r="E59" i="9"/>
  <c r="E61" i="9"/>
  <c r="I61" i="9" s="1"/>
  <c r="E62" i="9"/>
  <c r="E63" i="9"/>
  <c r="E42" i="9"/>
  <c r="E41" i="9"/>
  <c r="E35" i="9"/>
  <c r="E33" i="9"/>
  <c r="E31" i="9"/>
  <c r="E24" i="9"/>
  <c r="E21" i="9"/>
  <c r="E18" i="9"/>
  <c r="E17" i="9"/>
  <c r="E16" i="9"/>
  <c r="I16" i="9" s="1"/>
  <c r="E15" i="9"/>
  <c r="E12" i="9"/>
  <c r="E9" i="9"/>
  <c r="E8" i="9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7" i="21"/>
  <c r="C36" i="21"/>
  <c r="D36" i="21"/>
  <c r="B36" i="21"/>
  <c r="E34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5" i="21"/>
  <c r="E7" i="21"/>
  <c r="Q55" i="22"/>
  <c r="Q56" i="22"/>
  <c r="Q57" i="22"/>
  <c r="Q54" i="22"/>
  <c r="I50" i="22"/>
  <c r="G15" i="9" s="1"/>
  <c r="I57" i="22"/>
  <c r="G33" i="9" s="1"/>
  <c r="I56" i="22"/>
  <c r="R50" i="9" l="1"/>
  <c r="R33" i="9"/>
  <c r="R9" i="9"/>
  <c r="R41" i="9"/>
  <c r="R12" i="9"/>
  <c r="I33" i="9"/>
  <c r="R56" i="9"/>
  <c r="I15" i="9"/>
  <c r="R59" i="9"/>
  <c r="E36" i="21"/>
  <c r="I54" i="22"/>
  <c r="G62" i="9" s="1"/>
  <c r="I62" i="9" s="1"/>
  <c r="I55" i="22"/>
  <c r="G54" i="9" s="1"/>
  <c r="I54" i="9" s="1"/>
  <c r="M11" i="15" l="1"/>
  <c r="W38" i="2" l="1"/>
  <c r="W37" i="2"/>
  <c r="W32" i="2"/>
  <c r="W28" i="2"/>
  <c r="W25" i="2"/>
  <c r="W23" i="2"/>
  <c r="W20" i="2"/>
  <c r="W14" i="2"/>
  <c r="W10" i="2"/>
  <c r="W11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9" i="2"/>
  <c r="H7" i="13"/>
  <c r="D7" i="13"/>
  <c r="I7" i="18"/>
  <c r="C7" i="18"/>
  <c r="H7" i="7"/>
  <c r="F7" i="7"/>
  <c r="J11" i="8"/>
  <c r="H11" i="8"/>
  <c r="AA40" i="2" l="1"/>
  <c r="Q53" i="22"/>
  <c r="Q52" i="22"/>
  <c r="Q51" i="22"/>
  <c r="I53" i="22"/>
  <c r="G59" i="9" s="1"/>
  <c r="I59" i="9" s="1"/>
  <c r="I52" i="22"/>
  <c r="G45" i="9" s="1"/>
  <c r="I45" i="9" s="1"/>
  <c r="I51" i="22"/>
  <c r="G57" i="9" s="1"/>
  <c r="I57" i="9" s="1"/>
  <c r="L11" i="7" l="1"/>
  <c r="J7" i="7" l="1"/>
  <c r="J8" i="7"/>
  <c r="J9" i="7"/>
  <c r="J10" i="7"/>
  <c r="G39" i="20" l="1"/>
  <c r="O39" i="20"/>
  <c r="O65" i="9" l="1"/>
  <c r="Q8" i="22" l="1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8" i="22"/>
  <c r="Q59" i="22"/>
  <c r="Q7" i="22"/>
  <c r="I8" i="22"/>
  <c r="I9" i="22"/>
  <c r="I10" i="22"/>
  <c r="I11" i="22"/>
  <c r="G14" i="9" s="1"/>
  <c r="I14" i="9" s="1"/>
  <c r="I12" i="22"/>
  <c r="G18" i="9" s="1"/>
  <c r="I18" i="9" s="1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G12" i="9" s="1"/>
  <c r="I12" i="9" s="1"/>
  <c r="I26" i="22"/>
  <c r="I27" i="22"/>
  <c r="I28" i="22"/>
  <c r="G8" i="9" s="1"/>
  <c r="I8" i="9" s="1"/>
  <c r="I29" i="22"/>
  <c r="I30" i="22"/>
  <c r="I31" i="22"/>
  <c r="I32" i="22"/>
  <c r="I33" i="22"/>
  <c r="I34" i="22"/>
  <c r="I35" i="22"/>
  <c r="I36" i="22"/>
  <c r="G17" i="9" s="1"/>
  <c r="I17" i="9" s="1"/>
  <c r="I37" i="22"/>
  <c r="I38" i="22"/>
  <c r="I39" i="22"/>
  <c r="I40" i="22"/>
  <c r="I41" i="22"/>
  <c r="I42" i="22"/>
  <c r="I43" i="22"/>
  <c r="I44" i="22"/>
  <c r="I45" i="22"/>
  <c r="I46" i="22"/>
  <c r="I47" i="22"/>
  <c r="G56" i="9" s="1"/>
  <c r="I56" i="9" s="1"/>
  <c r="I48" i="22"/>
  <c r="G9" i="9" s="1"/>
  <c r="I9" i="9" s="1"/>
  <c r="I49" i="22"/>
  <c r="I58" i="22"/>
  <c r="G63" i="9" s="1"/>
  <c r="I63" i="9" s="1"/>
  <c r="I59" i="22"/>
  <c r="G64" i="9" s="1"/>
  <c r="I64" i="9" s="1"/>
  <c r="I7" i="22"/>
  <c r="G49" i="9" s="1"/>
  <c r="I49" i="9" s="1"/>
  <c r="E60" i="22"/>
  <c r="Q60" i="22" l="1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7" i="15"/>
  <c r="M8" i="15" l="1"/>
  <c r="M9" i="15"/>
  <c r="M10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7" i="15"/>
  <c r="M8" i="18"/>
  <c r="M9" i="18"/>
  <c r="M10" i="18"/>
  <c r="M7" i="18"/>
  <c r="G10" i="18"/>
  <c r="G9" i="18"/>
  <c r="G8" i="18"/>
  <c r="G7" i="18"/>
  <c r="H36" i="21"/>
  <c r="F36" i="21" l="1"/>
  <c r="U39" i="20"/>
  <c r="K39" i="20"/>
  <c r="E39" i="20"/>
  <c r="Q39" i="20"/>
  <c r="I32" i="20"/>
  <c r="N32" i="20" s="1"/>
  <c r="I28" i="20"/>
  <c r="N28" i="20" s="1"/>
  <c r="I27" i="20"/>
  <c r="N27" i="20" s="1"/>
  <c r="I26" i="20"/>
  <c r="N26" i="20" s="1"/>
  <c r="I12" i="20"/>
  <c r="N12" i="20" s="1"/>
  <c r="I10" i="20"/>
  <c r="N10" i="20" s="1"/>
  <c r="N39" i="20" l="1"/>
  <c r="S39" i="20"/>
  <c r="I39" i="20"/>
  <c r="Q63" i="9" l="1"/>
  <c r="R63" i="9" s="1"/>
  <c r="O60" i="22"/>
  <c r="M60" i="22"/>
  <c r="K60" i="22"/>
  <c r="G60" i="22"/>
  <c r="C60" i="22"/>
  <c r="Q64" i="9"/>
  <c r="R64" i="9" s="1"/>
  <c r="Q26" i="9"/>
  <c r="R26" i="9" s="1"/>
  <c r="G26" i="9"/>
  <c r="I26" i="9" s="1"/>
  <c r="G24" i="9"/>
  <c r="I24" i="9" s="1"/>
  <c r="Q39" i="9"/>
  <c r="R39" i="9" s="1"/>
  <c r="G39" i="9"/>
  <c r="I39" i="9" s="1"/>
  <c r="Q36" i="9"/>
  <c r="R36" i="9" s="1"/>
  <c r="G36" i="9"/>
  <c r="I36" i="9" s="1"/>
  <c r="Q52" i="9"/>
  <c r="R52" i="9" s="1"/>
  <c r="G52" i="9"/>
  <c r="I52" i="9" s="1"/>
  <c r="Q32" i="9"/>
  <c r="R32" i="9" s="1"/>
  <c r="G32" i="9"/>
  <c r="I32" i="9" s="1"/>
  <c r="G20" i="9"/>
  <c r="I20" i="9" s="1"/>
  <c r="Q40" i="9"/>
  <c r="R40" i="9" s="1"/>
  <c r="G40" i="9"/>
  <c r="I40" i="9" s="1"/>
  <c r="Q51" i="9"/>
  <c r="R51" i="9" s="1"/>
  <c r="G51" i="9"/>
  <c r="I51" i="9" s="1"/>
  <c r="G43" i="9"/>
  <c r="I43" i="9" s="1"/>
  <c r="Q48" i="9"/>
  <c r="R48" i="9" s="1"/>
  <c r="G48" i="9"/>
  <c r="I48" i="9" s="1"/>
  <c r="G42" i="9"/>
  <c r="I42" i="9" s="1"/>
  <c r="Q29" i="9"/>
  <c r="R29" i="9" s="1"/>
  <c r="G29" i="9"/>
  <c r="I29" i="9" s="1"/>
  <c r="G41" i="9"/>
  <c r="I41" i="9" s="1"/>
  <c r="G22" i="9"/>
  <c r="I22" i="9" s="1"/>
  <c r="Q34" i="9"/>
  <c r="R34" i="9" s="1"/>
  <c r="G34" i="9"/>
  <c r="I34" i="9" s="1"/>
  <c r="Q38" i="9"/>
  <c r="R38" i="9" s="1"/>
  <c r="G38" i="9"/>
  <c r="I38" i="9" s="1"/>
  <c r="Q47" i="9"/>
  <c r="G47" i="9"/>
  <c r="I47" i="9" s="1"/>
  <c r="Q31" i="9"/>
  <c r="G31" i="9"/>
  <c r="I31" i="9" s="1"/>
  <c r="Q46" i="9"/>
  <c r="G46" i="9"/>
  <c r="I46" i="9" s="1"/>
  <c r="Q11" i="9"/>
  <c r="R11" i="9" s="1"/>
  <c r="G11" i="9"/>
  <c r="I11" i="9" s="1"/>
  <c r="Q23" i="9"/>
  <c r="R23" i="9" s="1"/>
  <c r="G23" i="9"/>
  <c r="I23" i="9" s="1"/>
  <c r="G21" i="9"/>
  <c r="I21" i="9" s="1"/>
  <c r="G25" i="9"/>
  <c r="I25" i="9" s="1"/>
  <c r="G37" i="9"/>
  <c r="I37" i="9" s="1"/>
  <c r="G35" i="9"/>
  <c r="I35" i="9" s="1"/>
  <c r="G44" i="9"/>
  <c r="I44" i="9" s="1"/>
  <c r="G55" i="9"/>
  <c r="I55" i="9" s="1"/>
  <c r="Q58" i="9"/>
  <c r="R58" i="9" s="1"/>
  <c r="G58" i="9"/>
  <c r="I58" i="9" s="1"/>
  <c r="Q65" i="9" l="1"/>
  <c r="E65" i="9"/>
  <c r="I36" i="21"/>
  <c r="I60" i="22"/>
  <c r="G65" i="9"/>
  <c r="F11" i="7"/>
  <c r="M19" i="9"/>
  <c r="R19" i="9" s="1"/>
  <c r="M17" i="9"/>
  <c r="R17" i="9" s="1"/>
  <c r="C65" i="9"/>
  <c r="H11" i="13" l="1"/>
  <c r="G36" i="21" l="1"/>
  <c r="W40" i="2"/>
  <c r="Y40" i="2"/>
  <c r="Q40" i="2"/>
  <c r="O40" i="2"/>
  <c r="M40" i="2"/>
  <c r="K40" i="2"/>
  <c r="I40" i="2"/>
  <c r="G40" i="2"/>
  <c r="E40" i="2"/>
  <c r="H11" i="7"/>
  <c r="D11" i="7"/>
  <c r="M42" i="9"/>
  <c r="R42" i="9" s="1"/>
  <c r="M35" i="9"/>
  <c r="R35" i="9" s="1"/>
  <c r="M18" i="9"/>
  <c r="R18" i="9" s="1"/>
  <c r="M20" i="9"/>
  <c r="R20" i="9" s="1"/>
  <c r="M37" i="9"/>
  <c r="R37" i="9" s="1"/>
  <c r="M24" i="9"/>
  <c r="R24" i="9" s="1"/>
  <c r="M45" i="9"/>
  <c r="R45" i="9" s="1"/>
  <c r="M44" i="9"/>
  <c r="R44" i="9" s="1"/>
  <c r="M46" i="9"/>
  <c r="R46" i="9" s="1"/>
  <c r="M47" i="9"/>
  <c r="R47" i="9" s="1"/>
  <c r="M31" i="9"/>
  <c r="R31" i="9" s="1"/>
  <c r="Q25" i="15"/>
  <c r="O25" i="15"/>
  <c r="M25" i="15"/>
  <c r="K25" i="15"/>
  <c r="I25" i="15"/>
  <c r="F10" i="14"/>
  <c r="D10" i="14"/>
  <c r="D11" i="13"/>
  <c r="I11" i="18"/>
  <c r="C11" i="18"/>
  <c r="R65" i="9" l="1"/>
  <c r="M65" i="9"/>
  <c r="I65" i="9"/>
  <c r="S40" i="2"/>
  <c r="M11" i="18"/>
  <c r="G11" i="18"/>
  <c r="J11" i="7"/>
  <c r="S25" i="15"/>
  <c r="F11" i="8" l="1"/>
</calcChain>
</file>

<file path=xl/sharedStrings.xml><?xml version="1.0" encoding="utf-8"?>
<sst xmlns="http://schemas.openxmlformats.org/spreadsheetml/2006/main" count="509" uniqueCount="225">
  <si>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</si>
  <si>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</si>
  <si>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</si>
  <si>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</si>
  <si>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</si>
  <si>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</si>
  <si>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</si>
  <si>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</si>
  <si>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</si>
  <si>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</si>
  <si>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</si>
  <si>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</si>
  <si>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</si>
  <si>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</si>
  <si>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</si>
  <si>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</si>
  <si>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</si>
  <si>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</si>
  <si>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</si>
  <si>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</si>
  <si>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</si>
  <si>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</si>
  <si>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</si>
  <si>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</si>
  <si>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</si>
  <si>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</si>
  <si>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</si>
  <si>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</si>
  <si>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</si>
  <si>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</si>
  <si>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</si>
  <si>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</si>
  <si>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</si>
  <si>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</si>
  <si>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</si>
  <si>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</si>
  <si>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</si>
  <si>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</si>
  <si>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</si>
  <si>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</si>
  <si>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</si>
  <si>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</si>
  <si>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بازرسی مهندسی و صنعتی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</si>
  <si>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</si>
  <si>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</si>
  <si>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</si>
  <si>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</si>
  <si>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</si>
  <si>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</si>
  <si>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</si>
  <si>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</si>
  <si>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</si>
  <si>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</si>
  <si>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</si>
  <si>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</si>
  <si>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</si>
  <si>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</si>
  <si>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اختیارخ فولاد-1900-1404/09/12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</si>
  <si>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</si>
  <si>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</si>
  <si>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</si>
  <si>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</si>
  <si>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</si>
  <si>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</si>
  <si>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</si>
  <si>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</si>
  <si>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</si>
  <si>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</si>
  <si>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</si>
  <si>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</si>
  <si>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</si>
  <si>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</si>
  <si>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</si>
  <si>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</si>
  <si>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</si>
  <si>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</si>
  <si>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</si>
  <si>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</si>
  <si>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</si>
  <si>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</si>
  <si>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</si>
  <si>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</si>
  <si>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</si>
  <si>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</si>
  <si>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</si>
  <si>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</si>
  <si>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</si>
  <si>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</si>
  <si>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</si>
  <si>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</si>
  <si>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</si>
  <si>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</si>
  <si>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</si>
  <si>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</si>
  <si>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</si>
  <si>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</si>
  <si>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</si>
  <si>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</si>
  <si>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</si>
  <si>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</si>
  <si>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</si>
  <si>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</si>
  <si>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</si>
  <si>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</si>
  <si>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</si>
  <si>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</si>
  <si>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</si>
  <si>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</si>
  <si>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</si>
  <si>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</si>
  <si>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</si>
  <si>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</si>
  <si>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</si>
  <si>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1404/04/05</t>
  </si>
  <si>
    <t>1404/05/05</t>
  </si>
  <si>
    <t>1404/04/29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</si>
  <si>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</si>
  <si>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</si>
  <si>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</si>
  <si>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</si>
  <si>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</si>
  <si>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</si>
  <si>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</si>
  <si>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</si>
  <si>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</si>
  <si>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</si>
  <si>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</si>
  <si>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</si>
  <si>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</si>
  <si>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</si>
  <si>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</si>
  <si>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</si>
  <si>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</si>
  <si>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</si>
  <si>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</si>
  <si>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</si>
  <si>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</si>
  <si>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</si>
  <si>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</si>
  <si>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</si>
  <si>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</si>
  <si>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</si>
  <si>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</si>
  <si>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</si>
  <si>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فولاد-2800-1404/09/12</t>
  </si>
  <si>
    <t>اختیارخ فولاد-2600-1404/09/12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</si>
  <si>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</si>
  <si>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</si>
  <si>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</si>
  <si>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</si>
  <si>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</si>
  <si>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</si>
  <si>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</si>
  <si>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تولیدی چدن سازان</t>
  </si>
  <si>
    <t>جنرال مکانیک</t>
  </si>
  <si>
    <t>سپنتا</t>
  </si>
  <si>
    <t>نورد آلومینیوم</t>
  </si>
  <si>
    <t>اختیارخ فولاد-3250-1404/09/12</t>
  </si>
  <si>
    <t>اختیارخ فولاد-3000-1404/09/12</t>
  </si>
  <si>
    <t>توسعه‌معادن‌وفلزات</t>
  </si>
  <si>
    <t>گروه مپنا</t>
  </si>
  <si>
    <t>1404/07/22</t>
  </si>
  <si>
    <t>آهن و فولاد غدیر ایرانیان</t>
  </si>
  <si>
    <t>صبا فولاد خلیج فارس</t>
  </si>
  <si>
    <t>معدنی و صنعتی چادرملو</t>
  </si>
  <si>
    <t>پویا زرکان آق دره</t>
  </si>
  <si>
    <t>فراورده های نسوزایران</t>
  </si>
  <si>
    <t>سرمایه گذاری صدرتامین</t>
  </si>
  <si>
    <t>مس شهیدباهنر</t>
  </si>
  <si>
    <t>فولاد خوزستان</t>
  </si>
  <si>
    <t>ایران خودرو</t>
  </si>
  <si>
    <t>فراورده‌ های‌ نسوزایران‌</t>
  </si>
  <si>
    <t>معدنی‌وصنعتی‌چادرملو</t>
  </si>
  <si>
    <t>توسعه نیشکر و صنایع جانبی</t>
  </si>
  <si>
    <t>نوردوقطعات فولادی</t>
  </si>
  <si>
    <t>ملی صنایع مس ایران</t>
  </si>
  <si>
    <t>بانک اقتصاد نوین</t>
  </si>
  <si>
    <t>گروه صنعتی سپاهان</t>
  </si>
  <si>
    <t>سرمایه‌گذاری مهر</t>
  </si>
  <si>
    <t>دشت مرغاب</t>
  </si>
  <si>
    <t>اختیارخ فولاد-6500-1404/05/15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</si>
  <si>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</si>
  <si>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</si>
  <si>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</si>
  <si>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</si>
  <si>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</si>
  <si>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اختیارخ وبملت-2000-1404/04/25</t>
  </si>
  <si>
    <t>اختیارخ فولاد-2400-1404/07/09</t>
  </si>
  <si>
    <t>اختیارخ فولاد-2600-1404/07/09</t>
  </si>
  <si>
    <t>اختیارخ فولاد-3000-1404/07/09</t>
  </si>
  <si>
    <t>اختیارخ فولاد-3250-1404/07/09</t>
  </si>
  <si>
    <t>اختیارخ فولاد-3500-1404/07/09</t>
  </si>
  <si>
    <t>اختیارخ فولاد-3750-1404/07/09</t>
  </si>
  <si>
    <t>اختیارخ فولاد-4000-1404/07/09</t>
  </si>
  <si>
    <t>اختیارخ فولاد-4500-1404/07/09</t>
  </si>
  <si>
    <t>اختیارخ فولاد-5000-1404/07/09</t>
  </si>
  <si>
    <t>اختیارخ فولاد-5500-1404/07/09</t>
  </si>
  <si>
    <t>اختیارخ فولاد-6000-1404/07/09</t>
  </si>
  <si>
    <t>اختیارخ اهرم-18000-1404/08/28</t>
  </si>
  <si>
    <t>اختیارخ اهرم-16000-1404/08/28</t>
  </si>
  <si>
    <t>اختیارخ اهرم-30000-1404/08/28</t>
  </si>
  <si>
    <t>اختیارف اهرم-16000-1404/07/30</t>
  </si>
  <si>
    <t>اختیارخ فولاد-2200-1404/09/12</t>
  </si>
  <si>
    <t>اختیارخ فولاد-1700-1404/09/12</t>
  </si>
  <si>
    <t>1404/09/08</t>
  </si>
  <si>
    <t>آلومینیوم ایران</t>
  </si>
  <si>
    <t>هامون نایزه</t>
  </si>
  <si>
    <t>اختیارخ فولاد-3500-1404/11/08</t>
  </si>
  <si>
    <t>اختیارخ فولاد-3750-1404/11/08</t>
  </si>
  <si>
    <t>1404/11/08</t>
  </si>
  <si>
    <t>شمش طلا GoldBar</t>
  </si>
  <si>
    <t>شمش نقره SilverBar</t>
  </si>
  <si>
    <t>توسعه‌معادن‌و‌فلزات</t>
  </si>
  <si>
    <t>ح. بیمه ایران معین</t>
  </si>
  <si>
    <t>بهای تمام شده سهم</t>
  </si>
  <si>
    <t>مالیات اعمال</t>
  </si>
  <si>
    <t>1404/10/30</t>
  </si>
  <si>
    <t>موقعیت خرید</t>
  </si>
  <si>
    <t>اختیارخ فولاد-3250-1404/11/08</t>
  </si>
  <si>
    <t>آلیاژ گستر هامون</t>
  </si>
  <si>
    <t>کالسیمین</t>
  </si>
  <si>
    <t>کالسمین</t>
  </si>
  <si>
    <t>برای ماه منتهی به 1404/11/30</t>
  </si>
  <si>
    <t>1404/11/30</t>
  </si>
  <si>
    <t>فولاد امیرکبیر کاشان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</si>
</sst>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#,##0.0"/>
  </numFmts>
  <fonts count="18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9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37" fontId="2" fillId="0" borderId="0" xfId="1" applyNumberFormat="1" applyFont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7" fontId="2" fillId="3" borderId="0" xfId="1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8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38" fontId="9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38" fontId="9" fillId="2" borderId="5" xfId="0" applyNumberFormat="1" applyFont="1" applyFill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37" fontId="1" fillId="2" borderId="2" xfId="1" applyNumberFormat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37" fontId="1" fillId="2" borderId="8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/>
    </xf>
    <xf numFmtId="164" fontId="2" fillId="2" borderId="11" xfId="1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37" fontId="2" fillId="2" borderId="0" xfId="1" applyNumberFormat="1" applyFont="1" applyFill="1" applyBorder="1" applyAlignment="1">
      <alignment horizontal="center" vertical="center"/>
    </xf>
    <xf numFmtId="37" fontId="4" fillId="2" borderId="2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7" fontId="4" fillId="2" borderId="0" xfId="1" applyNumberFormat="1" applyFont="1" applyFill="1" applyBorder="1" applyAlignment="1">
      <alignment horizontal="center" vertical="center" wrapText="1"/>
    </xf>
    <xf numFmtId="37" fontId="4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/>
    </xf>
    <xf numFmtId="37" fontId="4" fillId="2" borderId="0" xfId="1" applyNumberFormat="1" applyFont="1" applyFill="1" applyAlignment="1">
      <alignment horizontal="center" vertical="center" wrapText="1"/>
    </xf>
    <xf numFmtId="43" fontId="7" fillId="2" borderId="0" xfId="1" applyFont="1" applyFill="1" applyAlignment="1">
      <alignment horizontal="right" vertical="center" wrapText="1"/>
    </xf>
    <xf numFmtId="164" fontId="7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 wrapText="1"/>
    </xf>
    <xf numFmtId="37" fontId="1" fillId="2" borderId="7" xfId="1" applyNumberFormat="1" applyFont="1" applyFill="1" applyBorder="1" applyAlignment="1">
      <alignment horizontal="center" vertical="center"/>
    </xf>
    <xf numFmtId="164" fontId="1" fillId="2" borderId="7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37" fontId="9" fillId="2" borderId="7" xfId="1" applyNumberFormat="1" applyFont="1" applyFill="1" applyBorder="1" applyAlignment="1">
      <alignment horizontal="center" vertical="center"/>
    </xf>
    <xf numFmtId="37" fontId="5" fillId="2" borderId="7" xfId="1" applyNumberFormat="1" applyFont="1" applyFill="1" applyBorder="1" applyAlignment="1">
      <alignment horizontal="center" vertical="center"/>
    </xf>
    <xf numFmtId="37" fontId="2" fillId="2" borderId="0" xfId="1" applyNumberFormat="1" applyFont="1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 wrapText="1"/>
    </xf>
    <xf numFmtId="38" fontId="7" fillId="0" borderId="0" xfId="1" applyNumberFormat="1" applyFont="1" applyAlignment="1">
      <alignment horizontal="center" vertical="center" wrapText="1"/>
    </xf>
    <xf numFmtId="164" fontId="1" fillId="2" borderId="8" xfId="1" applyNumberFormat="1" applyFont="1" applyFill="1" applyBorder="1" applyAlignment="1">
      <alignment horizontal="center" vertical="center" wrapText="1"/>
    </xf>
    <xf numFmtId="37" fontId="4" fillId="2" borderId="11" xfId="1" applyNumberFormat="1" applyFont="1" applyFill="1" applyBorder="1" applyAlignment="1">
      <alignment horizontal="center" vertical="center" wrapText="1"/>
    </xf>
    <xf numFmtId="38" fontId="7" fillId="2" borderId="0" xfId="0" applyNumberFormat="1" applyFont="1" applyFill="1" applyAlignment="1">
      <alignment horizontal="center" vertical="center" wrapText="1"/>
    </xf>
    <xf numFmtId="38" fontId="7" fillId="2" borderId="0" xfId="1" applyNumberFormat="1" applyFont="1" applyFill="1" applyAlignment="1">
      <alignment horizontal="center" vertical="center" wrapText="1"/>
    </xf>
    <xf numFmtId="38" fontId="11" fillId="0" borderId="11" xfId="0" applyNumberFormat="1" applyFont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38" fontId="5" fillId="2" borderId="11" xfId="0" applyNumberFormat="1" applyFont="1" applyFill="1" applyBorder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9" fillId="2" borderId="4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9" fillId="2" borderId="1" xfId="0" applyFont="1" applyFill="1" applyBorder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 vertical="center"/>
    </xf>
    <xf numFmtId="164" fontId="1" fillId="2" borderId="4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8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center" vertical="center"/>
    </xf>
    <xf numFmtId="38" fontId="2" fillId="0" borderId="0" xfId="0" applyNumberFormat="1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/>
    <xf numFmtId="3" fontId="1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8" fontId="1" fillId="0" borderId="5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16" fillId="0" borderId="0" xfId="0" applyNumberFormat="1" applyFont="1" applyFill="1" applyAlignment="1">
      <alignment horizontal="left"/>
    </xf>
    <xf numFmtId="3" fontId="14" fillId="0" borderId="0" xfId="0" applyNumberFormat="1" applyFont="1" applyFill="1" applyAlignment="1">
      <alignment horizontal="left"/>
    </xf>
    <xf numFmtId="38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38" fontId="1" fillId="0" borderId="3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 shrinkToFit="1" readingOrder="2"/>
    </xf>
    <xf numFmtId="165" fontId="2" fillId="0" borderId="0" xfId="0" applyNumberFormat="1" applyFont="1" applyFill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37" fontId="1" fillId="0" borderId="7" xfId="1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38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center" vertical="center"/>
    </xf>
    <xf numFmtId="38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38" fontId="1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/>
    </xf>
    <xf numFmtId="38" fontId="1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center"/>
    </xf>
    <xf numFmtId="164" fontId="15" fillId="0" borderId="0" xfId="0" applyNumberFormat="1" applyFont="1" applyFill="1"/>
    <xf numFmtId="164" fontId="7" fillId="0" borderId="0" xfId="1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3" fontId="1" fillId="0" borderId="12" xfId="0" applyNumberFormat="1" applyFont="1" applyFill="1" applyBorder="1" applyAlignment="1">
      <alignment horizontal="center" vertical="center"/>
    </xf>
    <xf numFmtId="38" fontId="11" fillId="0" borderId="1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readingOrder="2"/>
    </xf>
    <xf numFmtId="3" fontId="0" fillId="0" borderId="0" xfId="0" applyNumberFormat="1" applyFill="1" applyAlignment="1">
      <alignment horizontal="left"/>
    </xf>
    <xf numFmtId="3" fontId="15" fillId="0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C6"/>
  <sheetViews>
    <sheetView rightToLeft="1" tabSelected="1" view="pageBreakPreview" zoomScaleNormal="100" zoomScaleSheetLayoutView="100" workbookViewId="0">
      <selection activeCell="D2" sqref="D2"/>
    </sheetView>
  </sheetViews>
  <sheetFormatPr defaultRowHeight="50.1" customHeight="1"/>
  <cols>
    <col min="1" max="1" width="22.28515625" style="174" customWidth="1"/>
    <col min="2" max="2" width="44" style="174" customWidth="1"/>
    <col min="3" max="3" width="31.140625" style="174" customWidth="1"/>
    <col min="4" max="16384" width="9.140625" style="173"/>
  </cols>
  <sheetData>
    <row r="1" spans="1:3" s="171" customFormat="1" ht="50.1" customHeight="1"/>
    <row r="2" spans="1:3" s="171" customFormat="1" ht="50.1" customHeight="1"/>
    <row r="3" spans="1:3" s="171" customFormat="1" ht="50.1" customHeight="1"/>
    <row r="4" spans="1:3" ht="50.1" customHeight="1">
      <c r="A4" s="172" t="s">
        <v>133</v>
      </c>
      <c r="B4" s="172"/>
      <c r="C4" s="172"/>
    </row>
    <row r="5" spans="1:3" ht="50.1" customHeight="1">
      <c r="A5" s="172" t="s">
        <v>135</v>
      </c>
      <c r="B5" s="172"/>
      <c r="C5" s="172"/>
    </row>
    <row r="6" spans="1:3" ht="50.1" customHeight="1">
      <c r="A6" s="172" t="s">
        <v>222</v>
      </c>
      <c r="B6" s="172"/>
      <c r="C6" s="172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  <pageSetUpPr fitToPage="1"/>
  </sheetPr>
  <dimension ref="A1:W72"/>
  <sheetViews>
    <sheetView rightToLeft="1" view="pageBreakPreview" zoomScaleNormal="100" zoomScaleSheetLayoutView="100" workbookViewId="0">
      <selection activeCell="I66" sqref="I66"/>
    </sheetView>
  </sheetViews>
  <sheetFormatPr defaultRowHeight="30" customHeight="1"/>
  <cols>
    <col min="1" max="1" width="27.140625" style="64" bestFit="1" customWidth="1"/>
    <col min="2" max="2" width="1.28515625" style="64" customWidth="1"/>
    <col min="3" max="3" width="18.28515625" style="64" customWidth="1"/>
    <col min="4" max="4" width="1.28515625" style="64" customWidth="1"/>
    <col min="5" max="5" width="21.140625" style="65" customWidth="1"/>
    <col min="6" max="6" width="1.28515625" style="64" customWidth="1"/>
    <col min="7" max="7" width="18.7109375" style="64" customWidth="1"/>
    <col min="8" max="8" width="1.28515625" style="64" customWidth="1"/>
    <col min="9" max="9" width="20.85546875" style="65" customWidth="1"/>
    <col min="10" max="10" width="1.28515625" style="64" customWidth="1"/>
    <col min="11" max="11" width="17.7109375" style="64" customWidth="1"/>
    <col min="12" max="12" width="1.28515625" style="64" customWidth="1"/>
    <col min="13" max="13" width="22.7109375" style="64" customWidth="1"/>
    <col min="14" max="14" width="1.28515625" style="64" customWidth="1"/>
    <col min="15" max="15" width="21.28515625" style="66" customWidth="1"/>
    <col min="16" max="16" width="1.28515625" style="64" customWidth="1"/>
    <col min="17" max="17" width="21.85546875" style="65" customWidth="1"/>
    <col min="18" max="18" width="23" style="65" customWidth="1"/>
    <col min="19" max="19" width="1.28515625" style="64" customWidth="1"/>
    <col min="20" max="20" width="17" style="64" customWidth="1"/>
    <col min="21" max="21" width="0.28515625" style="63" customWidth="1"/>
    <col min="22" max="22" width="9.140625" style="63"/>
    <col min="23" max="23" width="16.140625" style="63" bestFit="1" customWidth="1"/>
    <col min="24" max="16384" width="9.140625" style="63"/>
  </cols>
  <sheetData>
    <row r="1" spans="1:20" ht="30" customHeight="1">
      <c r="A1" s="161" t="s">
        <v>133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</row>
    <row r="2" spans="1:20" ht="30" customHeight="1">
      <c r="A2" s="161" t="s">
        <v>138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</row>
    <row r="3" spans="1:20" ht="30" customHeight="1">
      <c r="A3" s="161" t="s">
        <v>222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</row>
    <row r="4" spans="1:20" ht="30" customHeight="1">
      <c r="A4" s="166" t="s">
        <v>150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</row>
    <row r="5" spans="1:20" ht="30" customHeight="1">
      <c r="A5" s="40"/>
      <c r="B5" s="40"/>
      <c r="C5" s="167" t="s">
        <v>82</v>
      </c>
      <c r="D5" s="167"/>
      <c r="E5" s="167"/>
      <c r="F5" s="167"/>
      <c r="G5" s="167"/>
      <c r="H5" s="167"/>
      <c r="I5" s="167"/>
      <c r="J5" s="167"/>
      <c r="K5" s="167"/>
      <c r="L5" s="40"/>
      <c r="M5" s="167" t="s">
        <v>83</v>
      </c>
      <c r="N5" s="167"/>
      <c r="O5" s="167"/>
      <c r="P5" s="167"/>
      <c r="Q5" s="167"/>
      <c r="R5" s="167"/>
      <c r="S5" s="167"/>
      <c r="T5" s="167"/>
    </row>
    <row r="6" spans="1:20" ht="30" customHeight="1">
      <c r="A6" s="161" t="s">
        <v>84</v>
      </c>
      <c r="B6" s="40"/>
      <c r="C6" s="145" t="s">
        <v>85</v>
      </c>
      <c r="D6" s="80"/>
      <c r="E6" s="162" t="s">
        <v>86</v>
      </c>
      <c r="F6" s="80"/>
      <c r="G6" s="145" t="s">
        <v>87</v>
      </c>
      <c r="H6" s="80"/>
      <c r="I6" s="96" t="s">
        <v>43</v>
      </c>
      <c r="J6" s="97"/>
      <c r="K6" s="97"/>
      <c r="L6" s="40"/>
      <c r="M6" s="145" t="s">
        <v>85</v>
      </c>
      <c r="N6" s="80"/>
      <c r="O6" s="164" t="s">
        <v>86</v>
      </c>
      <c r="P6" s="80"/>
      <c r="Q6" s="162" t="s">
        <v>87</v>
      </c>
      <c r="R6" s="96" t="s">
        <v>43</v>
      </c>
      <c r="S6" s="97"/>
      <c r="T6" s="97"/>
    </row>
    <row r="7" spans="1:20" ht="30" customHeight="1">
      <c r="A7" s="146"/>
      <c r="B7" s="40"/>
      <c r="C7" s="146"/>
      <c r="D7" s="40"/>
      <c r="E7" s="163"/>
      <c r="F7" s="40"/>
      <c r="G7" s="146"/>
      <c r="H7" s="40"/>
      <c r="I7" s="98" t="s">
        <v>62</v>
      </c>
      <c r="J7" s="80"/>
      <c r="K7" s="96" t="s">
        <v>74</v>
      </c>
      <c r="L7" s="40"/>
      <c r="M7" s="146"/>
      <c r="N7" s="40"/>
      <c r="O7" s="165"/>
      <c r="P7" s="40"/>
      <c r="Q7" s="163"/>
      <c r="R7" s="98" t="s">
        <v>62</v>
      </c>
      <c r="S7" s="80"/>
      <c r="T7" s="96" t="s">
        <v>74</v>
      </c>
    </row>
    <row r="8" spans="1:20" ht="30" customHeight="1">
      <c r="A8" s="99" t="s">
        <v>15</v>
      </c>
      <c r="B8" s="86"/>
      <c r="C8" s="82">
        <v>0</v>
      </c>
      <c r="D8" s="86"/>
      <c r="E8" s="137">
        <f>'درآمد ناشی از تغییر قیمت اوراق'!E7</f>
        <v>-5353296650</v>
      </c>
      <c r="F8" s="86"/>
      <c r="G8" s="137">
        <f>VLOOKUP(A8,'درآمد ناشی از فروش  '!$A$7:$I$60,9,0)</f>
        <v>0</v>
      </c>
      <c r="H8" s="86"/>
      <c r="I8" s="87">
        <f>C8+E8+G8</f>
        <v>-5353296650</v>
      </c>
      <c r="J8" s="86"/>
      <c r="K8" s="88"/>
      <c r="L8" s="86"/>
      <c r="M8" s="82">
        <v>1617265965</v>
      </c>
      <c r="N8" s="86"/>
      <c r="O8" s="89">
        <f>'درآمد ناشی از تغییر قیمت اوراق'!I7</f>
        <v>-25592758096</v>
      </c>
      <c r="P8" s="86"/>
      <c r="Q8" s="89">
        <f>'درآمد ناشی از فروش  '!Q28</f>
        <v>-75895970554</v>
      </c>
      <c r="R8" s="87">
        <f>M8+O8+Q8</f>
        <v>-99871462685</v>
      </c>
      <c r="S8" s="86"/>
      <c r="T8" s="88"/>
    </row>
    <row r="9" spans="1:20" ht="30" customHeight="1">
      <c r="A9" s="61" t="s">
        <v>156</v>
      </c>
      <c r="B9" s="86"/>
      <c r="C9" s="39">
        <v>0</v>
      </c>
      <c r="D9" s="86"/>
      <c r="E9" s="137">
        <f>'درآمد ناشی از تغییر قیمت اوراق'!E8</f>
        <v>-1475296439</v>
      </c>
      <c r="F9" s="86"/>
      <c r="G9" s="137">
        <f>'درآمد ناشی از فروش  '!I48</f>
        <v>699844086</v>
      </c>
      <c r="H9" s="86"/>
      <c r="I9" s="87">
        <f t="shared" ref="I9:I64" si="0">C9+E9+G9</f>
        <v>-775452353</v>
      </c>
      <c r="J9" s="86"/>
      <c r="K9" s="91"/>
      <c r="L9" s="86"/>
      <c r="M9" s="39">
        <v>0</v>
      </c>
      <c r="N9" s="86"/>
      <c r="O9" s="137">
        <f>'درآمد ناشی از تغییر قیمت اوراق'!I8</f>
        <v>1335783</v>
      </c>
      <c r="P9" s="86"/>
      <c r="Q9" s="137">
        <f>'درآمد ناشی از فروش  '!Q48</f>
        <v>11549990075</v>
      </c>
      <c r="R9" s="137">
        <f t="shared" ref="R9:R64" si="1">M9+O9+Q9</f>
        <v>11551325858</v>
      </c>
      <c r="S9" s="86"/>
      <c r="T9" s="91"/>
    </row>
    <row r="10" spans="1:20" ht="30" customHeight="1">
      <c r="A10" s="61" t="s">
        <v>172</v>
      </c>
      <c r="B10" s="86"/>
      <c r="C10" s="39">
        <v>0</v>
      </c>
      <c r="D10" s="86"/>
      <c r="E10" s="137">
        <v>0</v>
      </c>
      <c r="F10" s="86"/>
      <c r="G10" s="137">
        <v>0</v>
      </c>
      <c r="H10" s="40"/>
      <c r="I10" s="87">
        <f t="shared" si="0"/>
        <v>0</v>
      </c>
      <c r="J10" s="40"/>
      <c r="K10" s="139"/>
      <c r="L10" s="86"/>
      <c r="M10" s="39">
        <v>0</v>
      </c>
      <c r="N10" s="86"/>
      <c r="O10" s="137">
        <v>0</v>
      </c>
      <c r="P10" s="86"/>
      <c r="Q10" s="137">
        <f>'درآمد ناشی از فروش  '!Q46</f>
        <v>3977496763</v>
      </c>
      <c r="R10" s="137">
        <f t="shared" si="1"/>
        <v>3977496763</v>
      </c>
      <c r="S10" s="86"/>
      <c r="T10" s="91"/>
    </row>
    <row r="11" spans="1:20" ht="30" customHeight="1">
      <c r="A11" s="61" t="s">
        <v>17</v>
      </c>
      <c r="B11" s="86"/>
      <c r="C11" s="39">
        <v>0</v>
      </c>
      <c r="D11" s="86"/>
      <c r="E11" s="137">
        <v>0</v>
      </c>
      <c r="F11" s="86"/>
      <c r="G11" s="137">
        <f>VLOOKUP(A11,'درآمد ناشی از فروش  '!$A$7:$I$60,9,0)</f>
        <v>0</v>
      </c>
      <c r="H11" s="40"/>
      <c r="I11" s="87">
        <f t="shared" si="0"/>
        <v>0</v>
      </c>
      <c r="J11" s="40"/>
      <c r="K11" s="139"/>
      <c r="L11" s="86"/>
      <c r="M11" s="39">
        <v>0</v>
      </c>
      <c r="N11" s="86"/>
      <c r="O11" s="137">
        <v>0</v>
      </c>
      <c r="P11" s="86"/>
      <c r="Q11" s="87">
        <f>VLOOKUP(A11,'درآمد ناشی از فروش  '!$A$7:$Q$59,17,0)</f>
        <v>-253913555</v>
      </c>
      <c r="R11" s="87">
        <f t="shared" si="1"/>
        <v>-253913555</v>
      </c>
      <c r="S11" s="86"/>
      <c r="T11" s="91"/>
    </row>
    <row r="12" spans="1:20" ht="30" customHeight="1">
      <c r="A12" s="61" t="s">
        <v>143</v>
      </c>
      <c r="B12" s="86"/>
      <c r="C12" s="39">
        <v>0</v>
      </c>
      <c r="D12" s="86"/>
      <c r="E12" s="137">
        <f>'درآمد ناشی از تغییر قیمت اوراق'!E10</f>
        <v>-107942578353</v>
      </c>
      <c r="F12" s="86"/>
      <c r="G12" s="137">
        <f>'درآمد ناشی از فروش  '!I25</f>
        <v>13541459847</v>
      </c>
      <c r="H12" s="86"/>
      <c r="I12" s="87">
        <f t="shared" si="0"/>
        <v>-94401118506</v>
      </c>
      <c r="J12" s="86"/>
      <c r="K12" s="91"/>
      <c r="L12" s="86"/>
      <c r="M12" s="39">
        <v>0</v>
      </c>
      <c r="N12" s="86"/>
      <c r="O12" s="87">
        <f>'درآمد ناشی از تغییر قیمت اوراق'!I10</f>
        <v>-11747520833</v>
      </c>
      <c r="P12" s="86"/>
      <c r="Q12" s="137">
        <f>'درآمد ناشی از فروش  '!Q25</f>
        <v>13800178041</v>
      </c>
      <c r="R12" s="137">
        <f t="shared" si="1"/>
        <v>2052657208</v>
      </c>
      <c r="S12" s="86"/>
      <c r="T12" s="91"/>
    </row>
    <row r="13" spans="1:20" ht="30" customHeight="1">
      <c r="A13" s="61" t="s">
        <v>171</v>
      </c>
      <c r="B13" s="86"/>
      <c r="C13" s="39">
        <v>0</v>
      </c>
      <c r="D13" s="86"/>
      <c r="E13" s="137">
        <v>0</v>
      </c>
      <c r="F13" s="86"/>
      <c r="G13" s="137">
        <v>0</v>
      </c>
      <c r="H13" s="86"/>
      <c r="I13" s="137">
        <f t="shared" si="0"/>
        <v>0</v>
      </c>
      <c r="J13" s="86"/>
      <c r="K13" s="91"/>
      <c r="L13" s="86"/>
      <c r="M13" s="39">
        <v>0</v>
      </c>
      <c r="N13" s="86"/>
      <c r="O13" s="137">
        <v>0</v>
      </c>
      <c r="P13" s="86"/>
      <c r="Q13" s="137">
        <f>'درآمد ناشی از فروش  '!Q45</f>
        <v>30547269578</v>
      </c>
      <c r="R13" s="137">
        <f t="shared" si="1"/>
        <v>30547269578</v>
      </c>
      <c r="S13" s="86"/>
      <c r="T13" s="91"/>
    </row>
    <row r="14" spans="1:20" ht="30" customHeight="1">
      <c r="A14" s="61" t="s">
        <v>155</v>
      </c>
      <c r="B14" s="86"/>
      <c r="C14" s="39">
        <v>0</v>
      </c>
      <c r="D14" s="86"/>
      <c r="E14" s="137">
        <v>0</v>
      </c>
      <c r="F14" s="86"/>
      <c r="G14" s="87">
        <f>VLOOKUP(A14,'درآمد ناشی از فروش  '!$A$7:$I$60,9,0)</f>
        <v>-183460954</v>
      </c>
      <c r="H14" s="86"/>
      <c r="I14" s="87">
        <f t="shared" si="0"/>
        <v>-183460954</v>
      </c>
      <c r="J14" s="86"/>
      <c r="K14" s="91"/>
      <c r="L14" s="86"/>
      <c r="M14" s="39">
        <v>0</v>
      </c>
      <c r="N14" s="86"/>
      <c r="O14" s="137">
        <v>0</v>
      </c>
      <c r="P14" s="86"/>
      <c r="Q14" s="87">
        <f>'درآمد ناشی از فروش  '!Q11</f>
        <v>-5282501784</v>
      </c>
      <c r="R14" s="87">
        <f t="shared" si="1"/>
        <v>-5282501784</v>
      </c>
      <c r="S14" s="86"/>
      <c r="T14" s="91"/>
    </row>
    <row r="15" spans="1:20" ht="30" customHeight="1">
      <c r="A15" s="61" t="s">
        <v>153</v>
      </c>
      <c r="B15" s="86"/>
      <c r="C15" s="39">
        <v>0</v>
      </c>
      <c r="D15" s="86"/>
      <c r="E15" s="137">
        <f>'درآمد ناشی از تغییر قیمت اوراق'!E11</f>
        <v>-8809373185</v>
      </c>
      <c r="F15" s="86"/>
      <c r="G15" s="137">
        <f>'درآمد ناشی از فروش  '!I50</f>
        <v>3825839193</v>
      </c>
      <c r="H15" s="86"/>
      <c r="I15" s="87">
        <f t="shared" si="0"/>
        <v>-4983533992</v>
      </c>
      <c r="J15" s="86"/>
      <c r="K15" s="91"/>
      <c r="L15" s="86"/>
      <c r="M15" s="39">
        <v>0</v>
      </c>
      <c r="N15" s="86"/>
      <c r="O15" s="137">
        <f>'درآمد ناشی از تغییر قیمت اوراق'!I11</f>
        <v>1903051646</v>
      </c>
      <c r="P15" s="86"/>
      <c r="Q15" s="137">
        <f>'درآمد ناشی از فروش  '!Q50</f>
        <v>5425931718</v>
      </c>
      <c r="R15" s="87">
        <f t="shared" si="1"/>
        <v>7328983364</v>
      </c>
      <c r="S15" s="86"/>
      <c r="T15" s="91"/>
    </row>
    <row r="16" spans="1:20" ht="30" customHeight="1">
      <c r="A16" s="61" t="s">
        <v>167</v>
      </c>
      <c r="B16" s="86"/>
      <c r="C16" s="39">
        <v>0</v>
      </c>
      <c r="D16" s="86"/>
      <c r="E16" s="137">
        <f>'درآمد ناشی از تغییر قیمت اوراق'!E12</f>
        <v>-53265579</v>
      </c>
      <c r="F16" s="86"/>
      <c r="G16" s="137">
        <v>0</v>
      </c>
      <c r="H16" s="86"/>
      <c r="I16" s="87">
        <f t="shared" si="0"/>
        <v>-53265579</v>
      </c>
      <c r="J16" s="86"/>
      <c r="K16" s="91"/>
      <c r="L16" s="86"/>
      <c r="M16" s="39">
        <v>0</v>
      </c>
      <c r="N16" s="86"/>
      <c r="O16" s="137">
        <f>'درآمد ناشی از تغییر قیمت اوراق'!I12</f>
        <v>42465723</v>
      </c>
      <c r="P16" s="86"/>
      <c r="Q16" s="137">
        <v>0</v>
      </c>
      <c r="R16" s="137">
        <f t="shared" si="1"/>
        <v>42465723</v>
      </c>
      <c r="S16" s="86"/>
      <c r="T16" s="91"/>
    </row>
    <row r="17" spans="1:20" ht="30" customHeight="1">
      <c r="A17" s="61" t="s">
        <v>34</v>
      </c>
      <c r="B17" s="86"/>
      <c r="C17" s="39">
        <v>0</v>
      </c>
      <c r="D17" s="86"/>
      <c r="E17" s="137">
        <f>'درآمد ناشی از تغییر قیمت اوراق'!E22</f>
        <v>-3378108843</v>
      </c>
      <c r="F17" s="86"/>
      <c r="G17" s="137">
        <f>'درآمد ناشی از فروش  '!I36</f>
        <v>0</v>
      </c>
      <c r="H17" s="86"/>
      <c r="I17" s="87">
        <f t="shared" si="0"/>
        <v>-3378108843</v>
      </c>
      <c r="J17" s="86"/>
      <c r="K17" s="91"/>
      <c r="L17" s="86"/>
      <c r="M17" s="39">
        <f>VLOOKUP(A17,'درآمد سود سهام'!$A$7:$S$25,19,0)</f>
        <v>3183441500</v>
      </c>
      <c r="N17" s="86"/>
      <c r="O17" s="87">
        <f>'درآمد ناشی از تغییر قیمت اوراق'!I22</f>
        <v>-120544462</v>
      </c>
      <c r="P17" s="86"/>
      <c r="Q17" s="137">
        <f>'درآمد ناشی از فروش  '!Q36</f>
        <v>1026911200</v>
      </c>
      <c r="R17" s="137">
        <f t="shared" si="1"/>
        <v>4089808238</v>
      </c>
      <c r="S17" s="86"/>
      <c r="T17" s="91"/>
    </row>
    <row r="18" spans="1:20" ht="30" customHeight="1">
      <c r="A18" s="61" t="s">
        <v>29</v>
      </c>
      <c r="B18" s="86"/>
      <c r="C18" s="39">
        <v>0</v>
      </c>
      <c r="D18" s="86"/>
      <c r="E18" s="137">
        <f>'درآمد ناشی از تغییر قیمت اوراق'!E18</f>
        <v>-64295152984</v>
      </c>
      <c r="F18" s="86"/>
      <c r="G18" s="137">
        <f>'درآمد ناشی از فروش  '!I12</f>
        <v>5191397727</v>
      </c>
      <c r="H18" s="86"/>
      <c r="I18" s="87">
        <f t="shared" si="0"/>
        <v>-59103755257</v>
      </c>
      <c r="J18" s="86"/>
      <c r="K18" s="91"/>
      <c r="L18" s="86"/>
      <c r="M18" s="39">
        <f>VLOOKUP(A18,'درآمد سود سهام'!$A$7:$S$25,19,0)</f>
        <v>4047999840</v>
      </c>
      <c r="N18" s="86"/>
      <c r="O18" s="87">
        <f>'درآمد ناشی از تغییر قیمت اوراق'!I18</f>
        <v>89281896947</v>
      </c>
      <c r="P18" s="86"/>
      <c r="Q18" s="137">
        <f>'درآمد ناشی از فروش  '!Q12</f>
        <v>15733152907</v>
      </c>
      <c r="R18" s="137">
        <f t="shared" si="1"/>
        <v>109063049694</v>
      </c>
      <c r="S18" s="86"/>
      <c r="T18" s="91"/>
    </row>
    <row r="19" spans="1:20" ht="30" customHeight="1">
      <c r="A19" s="61" t="s">
        <v>19</v>
      </c>
      <c r="B19" s="86"/>
      <c r="C19" s="39">
        <v>0</v>
      </c>
      <c r="D19" s="86"/>
      <c r="E19" s="137">
        <v>0</v>
      </c>
      <c r="F19" s="86"/>
      <c r="G19" s="137">
        <v>0</v>
      </c>
      <c r="H19" s="86"/>
      <c r="I19" s="87">
        <f t="shared" si="0"/>
        <v>0</v>
      </c>
      <c r="J19" s="86"/>
      <c r="K19" s="91"/>
      <c r="L19" s="86"/>
      <c r="M19" s="39">
        <f>VLOOKUP(A19,'درآمد سود سهام'!$A$7:$S$25,19,0)</f>
        <v>17823756960</v>
      </c>
      <c r="N19" s="86"/>
      <c r="O19" s="137">
        <v>0</v>
      </c>
      <c r="P19" s="86"/>
      <c r="Q19" s="87">
        <f>'درآمد ناشی از فروش  '!Q32</f>
        <v>-57984829655</v>
      </c>
      <c r="R19" s="87">
        <f t="shared" si="1"/>
        <v>-40161072695</v>
      </c>
      <c r="S19" s="86"/>
      <c r="T19" s="91"/>
    </row>
    <row r="20" spans="1:20" ht="30" customHeight="1">
      <c r="A20" s="61" t="s">
        <v>18</v>
      </c>
      <c r="B20" s="86"/>
      <c r="C20" s="39">
        <v>0</v>
      </c>
      <c r="D20" s="86"/>
      <c r="E20" s="137">
        <v>0</v>
      </c>
      <c r="F20" s="86"/>
      <c r="G20" s="137">
        <f>VLOOKUP(A20,'درآمد ناشی از فروش  '!$A$7:$I$60,9,0)</f>
        <v>0</v>
      </c>
      <c r="H20" s="86"/>
      <c r="I20" s="87">
        <f t="shared" si="0"/>
        <v>0</v>
      </c>
      <c r="J20" s="86"/>
      <c r="K20" s="91"/>
      <c r="L20" s="86"/>
      <c r="M20" s="39">
        <f>VLOOKUP(A20,'درآمد سود سهام'!$A$7:$S$25,19,0)</f>
        <v>90</v>
      </c>
      <c r="N20" s="86"/>
      <c r="O20" s="137">
        <v>0</v>
      </c>
      <c r="P20" s="86"/>
      <c r="Q20" s="87">
        <f>'درآمد ناشی از فروش  '!Q37</f>
        <v>-40528959139</v>
      </c>
      <c r="R20" s="87">
        <f t="shared" si="1"/>
        <v>-40528959049</v>
      </c>
      <c r="S20" s="86"/>
      <c r="T20" s="91"/>
    </row>
    <row r="21" spans="1:20" ht="30" customHeight="1">
      <c r="A21" s="61" t="s">
        <v>154</v>
      </c>
      <c r="B21" s="86"/>
      <c r="C21" s="39">
        <v>0</v>
      </c>
      <c r="D21" s="86"/>
      <c r="E21" s="137">
        <f>'درآمد ناشی از تغییر قیمت اوراق'!E15</f>
        <v>-7796949064</v>
      </c>
      <c r="F21" s="86"/>
      <c r="G21" s="137">
        <f>VLOOKUP(A21,'درآمد ناشی از فروش  '!$A$7:$I$60,9,0)</f>
        <v>0</v>
      </c>
      <c r="H21" s="86"/>
      <c r="I21" s="87">
        <f t="shared" si="0"/>
        <v>-7796949064</v>
      </c>
      <c r="J21" s="86"/>
      <c r="K21" s="91"/>
      <c r="L21" s="86"/>
      <c r="M21" s="39">
        <v>0</v>
      </c>
      <c r="N21" s="86"/>
      <c r="O21" s="87">
        <f>'درآمد ناشی از تغییر قیمت اوراق'!I15</f>
        <v>-14888874236</v>
      </c>
      <c r="P21" s="86"/>
      <c r="Q21" s="137">
        <f>'درآمد ناشی از فروش  '!Q16</f>
        <v>1094462172</v>
      </c>
      <c r="R21" s="87">
        <f t="shared" si="1"/>
        <v>-13794412064</v>
      </c>
      <c r="S21" s="86"/>
      <c r="T21" s="91"/>
    </row>
    <row r="22" spans="1:20" ht="30" customHeight="1">
      <c r="A22" s="61" t="s">
        <v>40</v>
      </c>
      <c r="B22" s="86"/>
      <c r="C22" s="39">
        <v>0</v>
      </c>
      <c r="D22" s="86"/>
      <c r="E22" s="137">
        <v>0</v>
      </c>
      <c r="F22" s="86"/>
      <c r="G22" s="137">
        <f>VLOOKUP(A22,'درآمد ناشی از فروش  '!$A$7:$I$60,9,0)</f>
        <v>0</v>
      </c>
      <c r="H22" s="86"/>
      <c r="I22" s="87">
        <f t="shared" si="0"/>
        <v>0</v>
      </c>
      <c r="J22" s="86"/>
      <c r="K22" s="91"/>
      <c r="L22" s="86"/>
      <c r="M22" s="39">
        <v>0</v>
      </c>
      <c r="N22" s="86"/>
      <c r="O22" s="137">
        <v>0</v>
      </c>
      <c r="P22" s="86"/>
      <c r="Q22" s="87">
        <f>'درآمد ناشی از فروش  '!Q26</f>
        <v>-13693216273</v>
      </c>
      <c r="R22" s="87">
        <f t="shared" si="1"/>
        <v>-13693216273</v>
      </c>
      <c r="S22" s="86"/>
      <c r="T22" s="91"/>
    </row>
    <row r="23" spans="1:20" ht="30" customHeight="1">
      <c r="A23" s="61" t="s">
        <v>16</v>
      </c>
      <c r="B23" s="86"/>
      <c r="C23" s="39">
        <v>0</v>
      </c>
      <c r="D23" s="86"/>
      <c r="E23" s="137">
        <v>0</v>
      </c>
      <c r="F23" s="86"/>
      <c r="G23" s="137">
        <f>VLOOKUP(A23,'درآمد ناشی از فروش  '!$A$7:$I$60,9,0)</f>
        <v>0</v>
      </c>
      <c r="H23" s="86"/>
      <c r="I23" s="87">
        <f t="shared" si="0"/>
        <v>0</v>
      </c>
      <c r="J23" s="86"/>
      <c r="K23" s="91"/>
      <c r="L23" s="86"/>
      <c r="M23" s="39">
        <v>0</v>
      </c>
      <c r="N23" s="86"/>
      <c r="O23" s="137">
        <v>0</v>
      </c>
      <c r="P23" s="86"/>
      <c r="Q23" s="87">
        <f>VLOOKUP(A23,'درآمد ناشی از فروش  '!$A$7:$Q$59,17,0)</f>
        <v>-576</v>
      </c>
      <c r="R23" s="87">
        <f t="shared" si="1"/>
        <v>-576</v>
      </c>
      <c r="S23" s="86"/>
      <c r="T23" s="91"/>
    </row>
    <row r="24" spans="1:20" ht="30" customHeight="1">
      <c r="A24" s="61" t="s">
        <v>32</v>
      </c>
      <c r="B24" s="86"/>
      <c r="C24" s="39">
        <v>0</v>
      </c>
      <c r="D24" s="86"/>
      <c r="E24" s="137">
        <f>'درآمد ناشی از تغییر قیمت اوراق'!E9</f>
        <v>-481846312</v>
      </c>
      <c r="F24" s="86"/>
      <c r="G24" s="137">
        <f>VLOOKUP(A24,'درآمد ناشی از فروش  '!$A$7:$I$60,9,0)</f>
        <v>0</v>
      </c>
      <c r="H24" s="86"/>
      <c r="I24" s="87">
        <f t="shared" si="0"/>
        <v>-481846312</v>
      </c>
      <c r="J24" s="86"/>
      <c r="K24" s="91"/>
      <c r="L24" s="86"/>
      <c r="M24" s="39">
        <f>VLOOKUP(A24,'درآمد سود سهام'!$A$7:$S$25,19,0)</f>
        <v>124</v>
      </c>
      <c r="N24" s="86"/>
      <c r="O24" s="137">
        <f>'درآمد ناشی از تغییر قیمت اوراق'!I9</f>
        <v>131084802</v>
      </c>
      <c r="P24" s="86"/>
      <c r="Q24" s="87">
        <f>'درآمد ناشی از فروش  '!Q44</f>
        <v>-3370</v>
      </c>
      <c r="R24" s="137">
        <f t="shared" si="1"/>
        <v>131081556</v>
      </c>
      <c r="S24" s="86"/>
      <c r="T24" s="91"/>
    </row>
    <row r="25" spans="1:20" ht="30" customHeight="1">
      <c r="A25" s="61" t="s">
        <v>28</v>
      </c>
      <c r="B25" s="86"/>
      <c r="C25" s="39">
        <v>0</v>
      </c>
      <c r="D25" s="86"/>
      <c r="E25" s="137">
        <v>0</v>
      </c>
      <c r="F25" s="86"/>
      <c r="G25" s="137">
        <f>VLOOKUP(A25,'درآمد ناشی از فروش  '!$A$7:$I$60,9,0)</f>
        <v>0</v>
      </c>
      <c r="H25" s="86"/>
      <c r="I25" s="137">
        <f t="shared" si="0"/>
        <v>0</v>
      </c>
      <c r="J25" s="86"/>
      <c r="K25" s="91"/>
      <c r="L25" s="86"/>
      <c r="M25" s="39">
        <v>0</v>
      </c>
      <c r="N25" s="86"/>
      <c r="O25" s="137">
        <v>0</v>
      </c>
      <c r="P25" s="86"/>
      <c r="Q25" s="87">
        <v>4798841995</v>
      </c>
      <c r="R25" s="137">
        <f t="shared" si="1"/>
        <v>4798841995</v>
      </c>
      <c r="S25" s="86"/>
      <c r="T25" s="91"/>
    </row>
    <row r="26" spans="1:20" ht="30" customHeight="1">
      <c r="A26" s="61" t="s">
        <v>21</v>
      </c>
      <c r="B26" s="86"/>
      <c r="C26" s="39">
        <v>0</v>
      </c>
      <c r="D26" s="86"/>
      <c r="E26" s="137">
        <v>0</v>
      </c>
      <c r="F26" s="86"/>
      <c r="G26" s="137">
        <f>VLOOKUP(A26,'درآمد ناشی از فروش  '!$A$7:$I$60,9,0)</f>
        <v>0</v>
      </c>
      <c r="H26" s="86"/>
      <c r="I26" s="137">
        <f t="shared" si="0"/>
        <v>0</v>
      </c>
      <c r="J26" s="86"/>
      <c r="K26" s="91"/>
      <c r="L26" s="86"/>
      <c r="M26" s="39">
        <v>0</v>
      </c>
      <c r="N26" s="86"/>
      <c r="O26" s="137">
        <v>0</v>
      </c>
      <c r="P26" s="86"/>
      <c r="Q26" s="87">
        <f>VLOOKUP(A26,'درآمد ناشی از فروش  '!$A$7:$Q$59,17,0)</f>
        <v>-2241878363</v>
      </c>
      <c r="R26" s="87">
        <f t="shared" si="1"/>
        <v>-2241878363</v>
      </c>
      <c r="S26" s="86"/>
      <c r="T26" s="91"/>
    </row>
    <row r="27" spans="1:20" ht="30" customHeight="1">
      <c r="A27" s="61" t="s">
        <v>88</v>
      </c>
      <c r="B27" s="86"/>
      <c r="C27" s="39">
        <v>0</v>
      </c>
      <c r="D27" s="86"/>
      <c r="E27" s="137">
        <v>0</v>
      </c>
      <c r="F27" s="86"/>
      <c r="G27" s="137">
        <v>0</v>
      </c>
      <c r="H27" s="86"/>
      <c r="I27" s="137">
        <f t="shared" si="0"/>
        <v>0</v>
      </c>
      <c r="J27" s="86"/>
      <c r="K27" s="91"/>
      <c r="L27" s="86"/>
      <c r="M27" s="39">
        <v>0</v>
      </c>
      <c r="N27" s="86"/>
      <c r="O27" s="137">
        <v>0</v>
      </c>
      <c r="P27" s="86"/>
      <c r="Q27" s="87">
        <v>-214742931</v>
      </c>
      <c r="R27" s="87">
        <f t="shared" si="1"/>
        <v>-214742931</v>
      </c>
      <c r="S27" s="86"/>
      <c r="T27" s="91"/>
    </row>
    <row r="28" spans="1:20" ht="30" customHeight="1">
      <c r="A28" s="61" t="s">
        <v>24</v>
      </c>
      <c r="B28" s="86"/>
      <c r="C28" s="39">
        <v>0</v>
      </c>
      <c r="D28" s="86"/>
      <c r="E28" s="137">
        <v>0</v>
      </c>
      <c r="F28" s="86"/>
      <c r="G28" s="137">
        <v>0</v>
      </c>
      <c r="H28" s="86"/>
      <c r="I28" s="137">
        <f t="shared" si="0"/>
        <v>0</v>
      </c>
      <c r="J28" s="86"/>
      <c r="K28" s="91"/>
      <c r="L28" s="86"/>
      <c r="M28" s="39">
        <v>0</v>
      </c>
      <c r="N28" s="86"/>
      <c r="O28" s="137">
        <v>0</v>
      </c>
      <c r="P28" s="86"/>
      <c r="Q28" s="87">
        <v>-185867527</v>
      </c>
      <c r="R28" s="87">
        <f t="shared" si="1"/>
        <v>-185867527</v>
      </c>
      <c r="S28" s="86"/>
      <c r="T28" s="91"/>
    </row>
    <row r="29" spans="1:20" ht="30" customHeight="1">
      <c r="A29" s="61" t="s">
        <v>89</v>
      </c>
      <c r="B29" s="86"/>
      <c r="C29" s="39">
        <v>0</v>
      </c>
      <c r="D29" s="86"/>
      <c r="E29" s="137">
        <v>0</v>
      </c>
      <c r="F29" s="86"/>
      <c r="G29" s="137">
        <f>VLOOKUP(A29,'درآمد ناشی از فروش  '!$A$7:$I$60,9,0)</f>
        <v>0</v>
      </c>
      <c r="H29" s="86"/>
      <c r="I29" s="137">
        <f t="shared" si="0"/>
        <v>0</v>
      </c>
      <c r="J29" s="86"/>
      <c r="K29" s="91"/>
      <c r="L29" s="86"/>
      <c r="M29" s="39">
        <v>0</v>
      </c>
      <c r="N29" s="86"/>
      <c r="O29" s="137">
        <v>0</v>
      </c>
      <c r="P29" s="86"/>
      <c r="Q29" s="87">
        <f>VLOOKUP(A29,'درآمد ناشی از فروش  '!$A$7:$Q$59,17,0)</f>
        <v>-2314532711</v>
      </c>
      <c r="R29" s="87">
        <f t="shared" si="1"/>
        <v>-2314532711</v>
      </c>
      <c r="S29" s="86"/>
      <c r="T29" s="91"/>
    </row>
    <row r="30" spans="1:20" ht="30" customHeight="1">
      <c r="A30" s="61" t="s">
        <v>90</v>
      </c>
      <c r="B30" s="86"/>
      <c r="C30" s="39">
        <v>0</v>
      </c>
      <c r="D30" s="86"/>
      <c r="E30" s="137">
        <v>0</v>
      </c>
      <c r="F30" s="86"/>
      <c r="G30" s="137">
        <v>0</v>
      </c>
      <c r="H30" s="86"/>
      <c r="I30" s="137">
        <f t="shared" si="0"/>
        <v>0</v>
      </c>
      <c r="J30" s="86"/>
      <c r="K30" s="91"/>
      <c r="L30" s="86"/>
      <c r="M30" s="39">
        <v>0</v>
      </c>
      <c r="N30" s="86"/>
      <c r="O30" s="137">
        <v>0</v>
      </c>
      <c r="P30" s="86"/>
      <c r="Q30" s="87">
        <v>-141008</v>
      </c>
      <c r="R30" s="87">
        <f t="shared" si="1"/>
        <v>-141008</v>
      </c>
      <c r="S30" s="86"/>
      <c r="T30" s="91"/>
    </row>
    <row r="31" spans="1:20" ht="30" customHeight="1">
      <c r="A31" s="61" t="s">
        <v>23</v>
      </c>
      <c r="B31" s="86"/>
      <c r="C31" s="39">
        <v>0</v>
      </c>
      <c r="D31" s="86"/>
      <c r="E31" s="87">
        <f>'درآمد ناشی از تغییر قیمت اوراق'!E16</f>
        <v>-1037831775</v>
      </c>
      <c r="F31" s="86"/>
      <c r="G31" s="137">
        <f>VLOOKUP(A31,'درآمد ناشی از فروش  '!$A$7:$I$60,9,0)</f>
        <v>676893590</v>
      </c>
      <c r="H31" s="86"/>
      <c r="I31" s="87">
        <f t="shared" si="0"/>
        <v>-360938185</v>
      </c>
      <c r="J31" s="86"/>
      <c r="K31" s="91"/>
      <c r="L31" s="86"/>
      <c r="M31" s="39">
        <f>VLOOKUP(A31,'درآمد سود سهام'!$A$7:$S$25,19,0)</f>
        <v>517000000</v>
      </c>
      <c r="N31" s="86"/>
      <c r="O31" s="137">
        <f>'درآمد ناشی از تغییر قیمت اوراق'!I16</f>
        <v>211987477</v>
      </c>
      <c r="P31" s="86"/>
      <c r="Q31" s="137">
        <f>VLOOKUP(A31,'درآمد ناشی از فروش  '!$A$7:$Q$59,17,0)</f>
        <v>981072920</v>
      </c>
      <c r="R31" s="137">
        <f t="shared" si="1"/>
        <v>1710060397</v>
      </c>
      <c r="S31" s="86"/>
      <c r="T31" s="91"/>
    </row>
    <row r="32" spans="1:20" ht="29.25" customHeight="1">
      <c r="A32" s="61" t="s">
        <v>20</v>
      </c>
      <c r="B32" s="86"/>
      <c r="C32" s="39">
        <v>0</v>
      </c>
      <c r="D32" s="86"/>
      <c r="E32" s="137">
        <v>-15973066</v>
      </c>
      <c r="F32" s="86"/>
      <c r="G32" s="137">
        <f>VLOOKUP(A32,'درآمد ناشی از فروش  '!$A$7:$I$60,9,0)</f>
        <v>0</v>
      </c>
      <c r="H32" s="86"/>
      <c r="I32" s="87">
        <f t="shared" si="0"/>
        <v>-15973066</v>
      </c>
      <c r="J32" s="86"/>
      <c r="K32" s="91"/>
      <c r="L32" s="86"/>
      <c r="M32" s="39">
        <v>0</v>
      </c>
      <c r="N32" s="86"/>
      <c r="O32" s="87">
        <f>'درآمد ناشی از تغییر قیمت اوراق'!I13</f>
        <v>-42068301</v>
      </c>
      <c r="P32" s="86"/>
      <c r="Q32" s="87">
        <f>VLOOKUP(A32,'درآمد ناشی از فروش  '!$A$7:$Q$59,17,0)</f>
        <v>-237229198</v>
      </c>
      <c r="R32" s="87">
        <f t="shared" si="1"/>
        <v>-279297499</v>
      </c>
      <c r="S32" s="86"/>
      <c r="T32" s="91"/>
    </row>
    <row r="33" spans="1:21" ht="29.25" customHeight="1">
      <c r="A33" s="61" t="s">
        <v>163</v>
      </c>
      <c r="B33" s="86"/>
      <c r="C33" s="39">
        <v>0</v>
      </c>
      <c r="D33" s="86"/>
      <c r="E33" s="87">
        <f>'درآمد ناشی از تغییر قیمت اوراق'!E14</f>
        <v>-1039646060</v>
      </c>
      <c r="F33" s="86"/>
      <c r="G33" s="137">
        <f>'درآمد ناشی از فروش  '!I57</f>
        <v>-1118534475</v>
      </c>
      <c r="H33" s="86"/>
      <c r="I33" s="87">
        <f t="shared" si="0"/>
        <v>-2158180535</v>
      </c>
      <c r="J33" s="86"/>
      <c r="K33" s="91"/>
      <c r="L33" s="86"/>
      <c r="M33" s="39">
        <v>0</v>
      </c>
      <c r="N33" s="86"/>
      <c r="O33" s="87">
        <f>'درآمد ناشی از تغییر قیمت اوراق'!I14</f>
        <v>-481810305</v>
      </c>
      <c r="P33" s="86"/>
      <c r="Q33" s="137">
        <f>'درآمد ناشی از فروش  '!Q57</f>
        <v>-1118534475</v>
      </c>
      <c r="R33" s="87">
        <f t="shared" si="1"/>
        <v>-1600344780</v>
      </c>
      <c r="S33" s="86"/>
      <c r="T33" s="91"/>
    </row>
    <row r="34" spans="1:21" ht="30" customHeight="1">
      <c r="A34" s="61" t="s">
        <v>91</v>
      </c>
      <c r="B34" s="86"/>
      <c r="C34" s="39">
        <v>0</v>
      </c>
      <c r="D34" s="86"/>
      <c r="E34" s="137">
        <v>0</v>
      </c>
      <c r="F34" s="86"/>
      <c r="G34" s="137">
        <f>VLOOKUP(A34,'درآمد ناشی از فروش  '!$A$7:$I$60,9,0)</f>
        <v>0</v>
      </c>
      <c r="H34" s="86"/>
      <c r="I34" s="87">
        <f t="shared" si="0"/>
        <v>0</v>
      </c>
      <c r="J34" s="86"/>
      <c r="K34" s="91"/>
      <c r="L34" s="86"/>
      <c r="M34" s="39">
        <v>0</v>
      </c>
      <c r="N34" s="86"/>
      <c r="O34" s="137">
        <v>0</v>
      </c>
      <c r="P34" s="86"/>
      <c r="Q34" s="87">
        <f>VLOOKUP(A34,'درآمد ناشی از فروش  '!$A$7:$Q$59,17,0)</f>
        <v>-804024</v>
      </c>
      <c r="R34" s="87">
        <f t="shared" si="1"/>
        <v>-804024</v>
      </c>
      <c r="S34" s="86"/>
      <c r="T34" s="91"/>
    </row>
    <row r="35" spans="1:21" ht="30" customHeight="1">
      <c r="A35" s="61" t="s">
        <v>31</v>
      </c>
      <c r="B35" s="86"/>
      <c r="C35" s="39">
        <v>0</v>
      </c>
      <c r="D35" s="86"/>
      <c r="E35" s="87">
        <f>'درآمد ناشی از تغییر قیمت اوراق'!E20</f>
        <v>-208591261825</v>
      </c>
      <c r="F35" s="86"/>
      <c r="G35" s="137">
        <f>VLOOKUP(A35,'درآمد ناشی از فروش  '!$A$7:$I$60,9,0)</f>
        <v>441576577</v>
      </c>
      <c r="H35" s="86"/>
      <c r="I35" s="87">
        <f t="shared" si="0"/>
        <v>-208149685248</v>
      </c>
      <c r="J35" s="86"/>
      <c r="K35" s="91"/>
      <c r="L35" s="86"/>
      <c r="M35" s="39">
        <f>VLOOKUP(A35,'درآمد سود سهام'!$A$7:$S$25,19,0)</f>
        <v>88607835960</v>
      </c>
      <c r="N35" s="86"/>
      <c r="O35" s="87">
        <f>'درآمد ناشی از تغییر قیمت اوراق'!I20</f>
        <v>-12014028945</v>
      </c>
      <c r="P35" s="86"/>
      <c r="Q35" s="137">
        <f>'درآمد ناشی از فروش  '!Q13</f>
        <v>5191053229</v>
      </c>
      <c r="R35" s="137">
        <f t="shared" si="1"/>
        <v>81784860244</v>
      </c>
      <c r="S35" s="86"/>
      <c r="T35" s="91"/>
    </row>
    <row r="36" spans="1:21" ht="30" customHeight="1">
      <c r="A36" s="61" t="s">
        <v>92</v>
      </c>
      <c r="B36" s="86"/>
      <c r="C36" s="39">
        <v>0</v>
      </c>
      <c r="D36" s="86"/>
      <c r="E36" s="137">
        <v>0</v>
      </c>
      <c r="F36" s="86"/>
      <c r="G36" s="137">
        <f>VLOOKUP(A36,'درآمد ناشی از فروش  '!$A$7:$I$60,9,0)</f>
        <v>0</v>
      </c>
      <c r="H36" s="86"/>
      <c r="I36" s="137">
        <f t="shared" si="0"/>
        <v>0</v>
      </c>
      <c r="J36" s="86"/>
      <c r="K36" s="91"/>
      <c r="L36" s="86"/>
      <c r="M36" s="39">
        <v>0</v>
      </c>
      <c r="N36" s="86"/>
      <c r="O36" s="137">
        <v>0</v>
      </c>
      <c r="P36" s="86"/>
      <c r="Q36" s="137">
        <f>VLOOKUP(A36,'درآمد ناشی از فروش  '!$A$7:$Q$59,17,0)</f>
        <v>829603</v>
      </c>
      <c r="R36" s="137">
        <f t="shared" si="1"/>
        <v>829603</v>
      </c>
      <c r="S36" s="86"/>
      <c r="T36" s="91"/>
    </row>
    <row r="37" spans="1:21" ht="30" customHeight="1">
      <c r="A37" s="61" t="s">
        <v>22</v>
      </c>
      <c r="B37" s="86"/>
      <c r="C37" s="39">
        <v>0</v>
      </c>
      <c r="D37" s="86"/>
      <c r="E37" s="137">
        <v>0</v>
      </c>
      <c r="F37" s="86"/>
      <c r="G37" s="137">
        <f>VLOOKUP(A37,'درآمد ناشی از فروش  '!$A$7:$I$60,9,0)</f>
        <v>0</v>
      </c>
      <c r="H37" s="86"/>
      <c r="I37" s="137">
        <f t="shared" si="0"/>
        <v>0</v>
      </c>
      <c r="J37" s="86"/>
      <c r="K37" s="91"/>
      <c r="L37" s="86"/>
      <c r="M37" s="39">
        <f>VLOOKUP(A37,'درآمد سود سهام'!$A$7:$S$25,19,0)</f>
        <v>7932716330</v>
      </c>
      <c r="N37" s="86"/>
      <c r="O37" s="137">
        <v>0</v>
      </c>
      <c r="P37" s="86"/>
      <c r="Q37" s="137">
        <v>10944080100</v>
      </c>
      <c r="R37" s="137">
        <f t="shared" si="1"/>
        <v>18876796430</v>
      </c>
      <c r="S37" s="86"/>
      <c r="T37" s="91"/>
    </row>
    <row r="38" spans="1:21" ht="30" customHeight="1">
      <c r="A38" s="61" t="s">
        <v>93</v>
      </c>
      <c r="B38" s="86"/>
      <c r="C38" s="39">
        <v>0</v>
      </c>
      <c r="D38" s="86"/>
      <c r="E38" s="137">
        <v>0</v>
      </c>
      <c r="F38" s="86"/>
      <c r="G38" s="137">
        <f>VLOOKUP(A38,'درآمد ناشی از فروش  '!$A$7:$I$60,9,0)</f>
        <v>0</v>
      </c>
      <c r="H38" s="86"/>
      <c r="I38" s="137">
        <f t="shared" si="0"/>
        <v>0</v>
      </c>
      <c r="J38" s="86"/>
      <c r="K38" s="91"/>
      <c r="L38" s="86"/>
      <c r="M38" s="39">
        <v>0</v>
      </c>
      <c r="N38" s="86"/>
      <c r="O38" s="137">
        <v>0</v>
      </c>
      <c r="P38" s="86"/>
      <c r="Q38" s="87">
        <f>VLOOKUP(A38,'درآمد ناشی از فروش  '!$A$7:$Q$59,17,0)</f>
        <v>-294818960</v>
      </c>
      <c r="R38" s="87">
        <f t="shared" si="1"/>
        <v>-294818960</v>
      </c>
      <c r="S38" s="86"/>
      <c r="T38" s="91"/>
    </row>
    <row r="39" spans="1:21" ht="30" customHeight="1">
      <c r="A39" s="61" t="s">
        <v>94</v>
      </c>
      <c r="B39" s="86"/>
      <c r="C39" s="39">
        <v>0</v>
      </c>
      <c r="D39" s="86"/>
      <c r="E39" s="137">
        <v>0</v>
      </c>
      <c r="F39" s="86"/>
      <c r="G39" s="137">
        <f>VLOOKUP(A39,'درآمد ناشی از فروش  '!$A$7:$I$60,9,0)</f>
        <v>0</v>
      </c>
      <c r="H39" s="86"/>
      <c r="I39" s="137">
        <f t="shared" si="0"/>
        <v>0</v>
      </c>
      <c r="J39" s="86"/>
      <c r="K39" s="91"/>
      <c r="L39" s="86"/>
      <c r="M39" s="39">
        <v>0</v>
      </c>
      <c r="N39" s="86"/>
      <c r="O39" s="137">
        <v>0</v>
      </c>
      <c r="P39" s="86"/>
      <c r="Q39" s="137">
        <f>VLOOKUP(A39,'درآمد ناشی از فروش  '!$A$7:$Q$59,17,0)</f>
        <v>136615</v>
      </c>
      <c r="R39" s="137">
        <f t="shared" si="1"/>
        <v>136615</v>
      </c>
      <c r="S39" s="86"/>
      <c r="T39" s="91"/>
    </row>
    <row r="40" spans="1:21" ht="30" customHeight="1">
      <c r="A40" s="61" t="s">
        <v>95</v>
      </c>
      <c r="B40" s="86"/>
      <c r="C40" s="39">
        <v>0</v>
      </c>
      <c r="D40" s="86"/>
      <c r="E40" s="137">
        <v>0</v>
      </c>
      <c r="F40" s="86"/>
      <c r="G40" s="137">
        <f>VLOOKUP(A40,'درآمد ناشی از فروش  '!$A$7:$I$60,9,0)</f>
        <v>0</v>
      </c>
      <c r="H40" s="86"/>
      <c r="I40" s="137">
        <f t="shared" si="0"/>
        <v>0</v>
      </c>
      <c r="J40" s="86"/>
      <c r="K40" s="91"/>
      <c r="L40" s="86"/>
      <c r="M40" s="39">
        <v>0</v>
      </c>
      <c r="N40" s="86"/>
      <c r="O40" s="137">
        <v>0</v>
      </c>
      <c r="P40" s="86"/>
      <c r="Q40" s="137">
        <f>VLOOKUP(A40,'درآمد ناشی از فروش  '!$A$7:$Q$59,17,0)</f>
        <v>217832689</v>
      </c>
      <c r="R40" s="137">
        <f t="shared" si="1"/>
        <v>217832689</v>
      </c>
      <c r="S40" s="86"/>
      <c r="T40" s="91"/>
    </row>
    <row r="41" spans="1:21" ht="30" customHeight="1">
      <c r="A41" s="61" t="s">
        <v>38</v>
      </c>
      <c r="B41" s="86"/>
      <c r="C41" s="39">
        <v>0</v>
      </c>
      <c r="D41" s="86"/>
      <c r="E41" s="87">
        <f>'درآمد ناشی از تغییر قیمت اوراق'!E24</f>
        <v>-92374713424</v>
      </c>
      <c r="F41" s="86"/>
      <c r="G41" s="137">
        <f>VLOOKUP(A41,'درآمد ناشی از فروش  '!$A$7:$I$60,9,0)</f>
        <v>148045805</v>
      </c>
      <c r="H41" s="86"/>
      <c r="I41" s="87">
        <f t="shared" si="0"/>
        <v>-92226667619</v>
      </c>
      <c r="J41" s="86"/>
      <c r="K41" s="91"/>
      <c r="L41" s="86"/>
      <c r="M41" s="39">
        <v>0</v>
      </c>
      <c r="N41" s="86"/>
      <c r="O41" s="137">
        <f>'درآمد ناشی از تغییر قیمت اوراق'!I24</f>
        <v>26296448595</v>
      </c>
      <c r="P41" s="86"/>
      <c r="Q41" s="87">
        <f>'درآمد ناشی از فروش  '!Q27</f>
        <v>-1652469828</v>
      </c>
      <c r="R41" s="137">
        <f t="shared" si="1"/>
        <v>24643978767</v>
      </c>
      <c r="S41" s="86"/>
      <c r="T41" s="91"/>
    </row>
    <row r="42" spans="1:21" ht="30" customHeight="1">
      <c r="A42" s="61" t="s">
        <v>36</v>
      </c>
      <c r="B42" s="86"/>
      <c r="C42" s="39">
        <v>0</v>
      </c>
      <c r="D42" s="86"/>
      <c r="E42" s="87">
        <f>'درآمد ناشی از تغییر قیمت اوراق'!E23</f>
        <v>-213516258221</v>
      </c>
      <c r="F42" s="86"/>
      <c r="G42" s="137">
        <f>VLOOKUP(A42,'درآمد ناشی از فروش  '!$A$7:$I$60,9,0)</f>
        <v>43961314096</v>
      </c>
      <c r="H42" s="86"/>
      <c r="I42" s="87">
        <f t="shared" si="0"/>
        <v>-169554944125</v>
      </c>
      <c r="J42" s="86"/>
      <c r="K42" s="91"/>
      <c r="L42" s="86"/>
      <c r="M42" s="39">
        <f>VLOOKUP(A42,'درآمد سود سهام'!$A$7:$S$25,19,0)</f>
        <v>28860000000</v>
      </c>
      <c r="N42" s="86"/>
      <c r="O42" s="137">
        <f>'درآمد ناشی از تغییر قیمت اوراق'!I23</f>
        <v>432712556141</v>
      </c>
      <c r="P42" s="86"/>
      <c r="Q42" s="137">
        <f>'درآمد ناشی از فروش  '!Q30</f>
        <v>184544024548</v>
      </c>
      <c r="R42" s="137">
        <f t="shared" si="1"/>
        <v>646116580689</v>
      </c>
      <c r="S42" s="86"/>
      <c r="T42" s="91"/>
    </row>
    <row r="43" spans="1:21" ht="30" customHeight="1">
      <c r="A43" s="61" t="s">
        <v>35</v>
      </c>
      <c r="B43" s="86"/>
      <c r="C43" s="39">
        <v>0</v>
      </c>
      <c r="D43" s="86"/>
      <c r="E43" s="137">
        <v>0</v>
      </c>
      <c r="F43" s="86"/>
      <c r="G43" s="137">
        <f>VLOOKUP(A43,'درآمد ناشی از فروش  '!$A$7:$I$60,9,0)</f>
        <v>0</v>
      </c>
      <c r="H43" s="40"/>
      <c r="I43" s="137">
        <f t="shared" si="0"/>
        <v>0</v>
      </c>
      <c r="J43" s="86"/>
      <c r="K43" s="91"/>
      <c r="L43" s="86"/>
      <c r="M43" s="39">
        <v>476520000</v>
      </c>
      <c r="N43" s="86"/>
      <c r="O43" s="137">
        <v>0</v>
      </c>
      <c r="P43" s="86"/>
      <c r="Q43" s="87">
        <f>'درآمد ناشی از فروش  '!Q33</f>
        <v>-2696988315</v>
      </c>
      <c r="R43" s="87">
        <f t="shared" si="1"/>
        <v>-2220468315</v>
      </c>
      <c r="S43" s="86"/>
      <c r="T43" s="91"/>
    </row>
    <row r="44" spans="1:21" ht="30" customHeight="1">
      <c r="A44" s="61" t="s">
        <v>26</v>
      </c>
      <c r="B44" s="86"/>
      <c r="C44" s="39">
        <v>0</v>
      </c>
      <c r="D44" s="86"/>
      <c r="E44" s="137">
        <v>0</v>
      </c>
      <c r="F44" s="86"/>
      <c r="G44" s="137">
        <f>VLOOKUP(A44,'درآمد ناشی از فروش  '!$A$7:$I$60,9,0)</f>
        <v>0</v>
      </c>
      <c r="H44" s="40"/>
      <c r="I44" s="137">
        <f t="shared" si="0"/>
        <v>0</v>
      </c>
      <c r="J44" s="86"/>
      <c r="K44" s="91"/>
      <c r="L44" s="86"/>
      <c r="M44" s="39">
        <f>VLOOKUP(A44,'درآمد سود سهام'!$A$7:$S$25,19,0)</f>
        <v>3000886500</v>
      </c>
      <c r="N44" s="86"/>
      <c r="O44" s="137">
        <v>0</v>
      </c>
      <c r="P44" s="86"/>
      <c r="Q44" s="137">
        <f>'درآمد ناشی از فروش  '!Q10</f>
        <v>3022059165</v>
      </c>
      <c r="R44" s="137">
        <f t="shared" si="1"/>
        <v>6022945665</v>
      </c>
      <c r="S44" s="86"/>
      <c r="T44" s="91"/>
    </row>
    <row r="45" spans="1:21" ht="30" customHeight="1">
      <c r="A45" s="61" t="s">
        <v>33</v>
      </c>
      <c r="B45" s="86"/>
      <c r="C45" s="39">
        <v>0</v>
      </c>
      <c r="D45" s="86"/>
      <c r="E45" s="87">
        <f>'درآمد ناشی از تغییر قیمت اوراق'!E21</f>
        <v>-78458979528</v>
      </c>
      <c r="F45" s="86"/>
      <c r="G45" s="137">
        <f>'درآمد ناشی از فروش  '!I52</f>
        <v>12547471383</v>
      </c>
      <c r="H45" s="86"/>
      <c r="I45" s="87">
        <f t="shared" si="0"/>
        <v>-65911508145</v>
      </c>
      <c r="J45" s="86"/>
      <c r="K45" s="91"/>
      <c r="L45" s="86"/>
      <c r="M45" s="39">
        <f>VLOOKUP(A45,'درآمد سود سهام'!$A$7:$S$25,19,0)</f>
        <v>26192276040</v>
      </c>
      <c r="N45" s="90">
        <v>26192276040</v>
      </c>
      <c r="O45" s="137">
        <f>'درآمد ناشی از تغییر قیمت اوراق'!I21</f>
        <v>76762036255</v>
      </c>
      <c r="P45" s="90">
        <v>26192276040</v>
      </c>
      <c r="Q45" s="137">
        <f>'درآمد ناشی از فروش  '!Q52</f>
        <v>15164333329</v>
      </c>
      <c r="R45" s="137">
        <f t="shared" si="1"/>
        <v>118118645624</v>
      </c>
      <c r="S45" s="90">
        <v>26192276040</v>
      </c>
      <c r="T45" s="91"/>
      <c r="U45" s="66">
        <v>26192276040</v>
      </c>
    </row>
    <row r="46" spans="1:21" ht="30" customHeight="1">
      <c r="A46" s="61" t="s">
        <v>25</v>
      </c>
      <c r="B46" s="86"/>
      <c r="C46" s="39">
        <v>0</v>
      </c>
      <c r="D46" s="86"/>
      <c r="E46" s="137">
        <v>0</v>
      </c>
      <c r="F46" s="40"/>
      <c r="G46" s="137">
        <f>VLOOKUP(A46,'درآمد ناشی از فروش  '!$A$7:$I$60,9,0)</f>
        <v>0</v>
      </c>
      <c r="H46" s="40"/>
      <c r="I46" s="137">
        <f t="shared" si="0"/>
        <v>0</v>
      </c>
      <c r="J46" s="86"/>
      <c r="K46" s="91"/>
      <c r="L46" s="86"/>
      <c r="M46" s="39">
        <f>VLOOKUP(A46,'درآمد سود سهام'!$A$7:$S$25,19,0)</f>
        <v>120000000</v>
      </c>
      <c r="N46" s="86"/>
      <c r="O46" s="137">
        <v>0</v>
      </c>
      <c r="P46" s="86"/>
      <c r="Q46" s="87">
        <f>VLOOKUP(A46,'درآمد ناشی از فروش  '!$A$7:$Q$59,17,0)</f>
        <v>-163024195</v>
      </c>
      <c r="R46" s="87">
        <f t="shared" si="1"/>
        <v>-43024195</v>
      </c>
      <c r="S46" s="86"/>
      <c r="T46" s="91"/>
    </row>
    <row r="47" spans="1:21" ht="30" customHeight="1">
      <c r="A47" s="61" t="s">
        <v>27</v>
      </c>
      <c r="B47" s="86"/>
      <c r="C47" s="39">
        <v>0</v>
      </c>
      <c r="D47" s="86"/>
      <c r="E47" s="137">
        <v>0</v>
      </c>
      <c r="F47" s="40"/>
      <c r="G47" s="137">
        <f>VLOOKUP(A47,'درآمد ناشی از فروش  '!$A$7:$I$60,9,0)</f>
        <v>0</v>
      </c>
      <c r="H47" s="40"/>
      <c r="I47" s="137">
        <f t="shared" si="0"/>
        <v>0</v>
      </c>
      <c r="J47" s="86"/>
      <c r="K47" s="91"/>
      <c r="L47" s="86"/>
      <c r="M47" s="39">
        <f>VLOOKUP(A47,'درآمد سود سهام'!$A$7:$S$25,19,0)</f>
        <v>23599646</v>
      </c>
      <c r="N47" s="86"/>
      <c r="O47" s="137">
        <v>0</v>
      </c>
      <c r="P47" s="86"/>
      <c r="Q47" s="87">
        <f>VLOOKUP(A47,'درآمد ناشی از فروش  '!$A$7:$Q$59,17,0)</f>
        <v>-190454157</v>
      </c>
      <c r="R47" s="87">
        <f t="shared" si="1"/>
        <v>-166854511</v>
      </c>
      <c r="S47" s="86"/>
      <c r="T47" s="91"/>
    </row>
    <row r="48" spans="1:21" ht="30" customHeight="1">
      <c r="A48" s="61" t="s">
        <v>37</v>
      </c>
      <c r="B48" s="86"/>
      <c r="C48" s="39">
        <v>0</v>
      </c>
      <c r="D48" s="86"/>
      <c r="E48" s="137">
        <v>0</v>
      </c>
      <c r="F48" s="86"/>
      <c r="G48" s="137">
        <f>VLOOKUP(A48,'درآمد ناشی از فروش  '!$A$7:$I$60,9,0)</f>
        <v>0</v>
      </c>
      <c r="H48" s="86"/>
      <c r="I48" s="137">
        <f t="shared" si="0"/>
        <v>0</v>
      </c>
      <c r="J48" s="86"/>
      <c r="K48" s="91"/>
      <c r="L48" s="86"/>
      <c r="M48" s="39">
        <v>84375000</v>
      </c>
      <c r="N48" s="86"/>
      <c r="O48" s="137">
        <v>0</v>
      </c>
      <c r="P48" s="86"/>
      <c r="Q48" s="87">
        <f>VLOOKUP(A48,'درآمد ناشی از فروش  '!$A$7:$Q$59,17,0)</f>
        <v>-307534185</v>
      </c>
      <c r="R48" s="87">
        <f t="shared" si="1"/>
        <v>-223159185</v>
      </c>
      <c r="S48" s="86"/>
      <c r="T48" s="91"/>
    </row>
    <row r="49" spans="1:20" ht="30" customHeight="1">
      <c r="A49" s="61" t="s">
        <v>139</v>
      </c>
      <c r="B49" s="86"/>
      <c r="C49" s="39">
        <v>0</v>
      </c>
      <c r="D49" s="86"/>
      <c r="E49" s="87">
        <f>'درآمد ناشی از تغییر قیمت اوراق'!E17</f>
        <v>-16856460440</v>
      </c>
      <c r="F49" s="86"/>
      <c r="G49" s="87">
        <f>'درآمد ناشی از فروش  '!I7</f>
        <v>-3851888862</v>
      </c>
      <c r="H49" s="86"/>
      <c r="I49" s="87">
        <f t="shared" si="0"/>
        <v>-20708349302</v>
      </c>
      <c r="J49" s="86"/>
      <c r="K49" s="91"/>
      <c r="L49" s="86"/>
      <c r="M49" s="39">
        <v>0</v>
      </c>
      <c r="N49" s="86"/>
      <c r="O49" s="87">
        <f>'درآمد ناشی از تغییر قیمت اوراق'!I17</f>
        <v>-11022102419</v>
      </c>
      <c r="P49" s="86"/>
      <c r="Q49" s="137">
        <f>'درآمد ناشی از فروش  '!Q7</f>
        <v>4725724787</v>
      </c>
      <c r="R49" s="87">
        <f t="shared" si="1"/>
        <v>-6296377632</v>
      </c>
      <c r="S49" s="86"/>
      <c r="T49" s="91"/>
    </row>
    <row r="50" spans="1:20" ht="30" customHeight="1">
      <c r="A50" s="61" t="s">
        <v>30</v>
      </c>
      <c r="B50" s="86"/>
      <c r="C50" s="39">
        <v>0</v>
      </c>
      <c r="D50" s="86"/>
      <c r="E50" s="87">
        <f>'درآمد ناشی از تغییر قیمت اوراق'!E19</f>
        <v>-16595872657</v>
      </c>
      <c r="F50" s="86"/>
      <c r="G50" s="137">
        <f>'درآمد ناشی از فروش  '!I56</f>
        <v>2666849289</v>
      </c>
      <c r="H50" s="86"/>
      <c r="I50" s="87">
        <f t="shared" si="0"/>
        <v>-13929023368</v>
      </c>
      <c r="J50" s="86"/>
      <c r="K50" s="91"/>
      <c r="L50" s="86"/>
      <c r="M50" s="39">
        <v>0</v>
      </c>
      <c r="N50" s="86"/>
      <c r="O50" s="137">
        <f>'درآمد ناشی از تغییر قیمت اوراق'!I19</f>
        <v>26879140004</v>
      </c>
      <c r="P50" s="86"/>
      <c r="Q50" s="137">
        <f>'درآمد ناشی از فروش  '!Q56</f>
        <v>2666849289</v>
      </c>
      <c r="R50" s="137">
        <f t="shared" si="1"/>
        <v>29545989293</v>
      </c>
      <c r="S50" s="86"/>
      <c r="T50" s="91"/>
    </row>
    <row r="51" spans="1:20" ht="30" customHeight="1">
      <c r="A51" s="61" t="s">
        <v>39</v>
      </c>
      <c r="B51" s="86"/>
      <c r="C51" s="39">
        <v>0</v>
      </c>
      <c r="D51" s="86"/>
      <c r="E51" s="137">
        <v>0</v>
      </c>
      <c r="F51" s="86"/>
      <c r="G51" s="137">
        <f>VLOOKUP(A51,'درآمد ناشی از فروش  '!$A$7:$I$60,9,0)</f>
        <v>0</v>
      </c>
      <c r="H51" s="86"/>
      <c r="I51" s="137">
        <f t="shared" si="0"/>
        <v>0</v>
      </c>
      <c r="J51" s="86"/>
      <c r="K51" s="91"/>
      <c r="L51" s="86"/>
      <c r="M51" s="39">
        <v>0</v>
      </c>
      <c r="N51" s="86"/>
      <c r="O51" s="137">
        <v>0</v>
      </c>
      <c r="P51" s="86"/>
      <c r="Q51" s="87">
        <f>VLOOKUP(A51,'درآمد ناشی از فروش  '!$A$7:$Q$59,17,0)</f>
        <v>-279818979</v>
      </c>
      <c r="R51" s="87">
        <f t="shared" si="1"/>
        <v>-279818979</v>
      </c>
      <c r="S51" s="86"/>
      <c r="T51" s="91"/>
    </row>
    <row r="52" spans="1:20" ht="30" customHeight="1">
      <c r="A52" s="61" t="s">
        <v>41</v>
      </c>
      <c r="B52" s="86"/>
      <c r="C52" s="39">
        <v>0</v>
      </c>
      <c r="D52" s="86"/>
      <c r="E52" s="137">
        <v>0</v>
      </c>
      <c r="F52" s="86"/>
      <c r="G52" s="137">
        <f>VLOOKUP(A52,'درآمد ناشی از فروش  '!$A$7:$I$60,9,0)</f>
        <v>0</v>
      </c>
      <c r="H52" s="86"/>
      <c r="I52" s="137">
        <f t="shared" si="0"/>
        <v>0</v>
      </c>
      <c r="J52" s="86"/>
      <c r="K52" s="91"/>
      <c r="L52" s="86"/>
      <c r="M52" s="39">
        <v>0</v>
      </c>
      <c r="N52" s="86"/>
      <c r="O52" s="137">
        <v>0</v>
      </c>
      <c r="P52" s="86"/>
      <c r="Q52" s="87">
        <f>VLOOKUP(A52,'درآمد ناشی از فروش  '!$A$7:$Q$59,17,0)</f>
        <v>-2285639349</v>
      </c>
      <c r="R52" s="87">
        <f t="shared" si="1"/>
        <v>-2285639349</v>
      </c>
      <c r="S52" s="86"/>
      <c r="T52" s="91"/>
    </row>
    <row r="53" spans="1:20" ht="30" customHeight="1">
      <c r="A53" s="61" t="s">
        <v>141</v>
      </c>
      <c r="B53" s="86"/>
      <c r="C53" s="39">
        <v>0</v>
      </c>
      <c r="D53" s="86"/>
      <c r="E53" s="87">
        <f>'درآمد ناشی از تغییر قیمت اوراق'!E25</f>
        <v>-19029754060</v>
      </c>
      <c r="F53" s="86"/>
      <c r="G53" s="137">
        <v>0</v>
      </c>
      <c r="H53" s="86"/>
      <c r="I53" s="87">
        <f t="shared" si="0"/>
        <v>-19029754060</v>
      </c>
      <c r="J53" s="86"/>
      <c r="K53" s="91"/>
      <c r="L53" s="86"/>
      <c r="M53" s="39">
        <v>2790000000</v>
      </c>
      <c r="N53" s="86"/>
      <c r="O53" s="87">
        <f>'درآمد ناشی از تغییر قیمت اوراق'!I25</f>
        <v>-3668973221</v>
      </c>
      <c r="P53" s="86"/>
      <c r="Q53" s="137">
        <v>0</v>
      </c>
      <c r="R53" s="87">
        <f t="shared" si="1"/>
        <v>-878973221</v>
      </c>
      <c r="S53" s="86"/>
      <c r="T53" s="91"/>
    </row>
    <row r="54" spans="1:20" ht="30" customHeight="1">
      <c r="A54" s="61" t="s">
        <v>42</v>
      </c>
      <c r="B54" s="86"/>
      <c r="C54" s="39">
        <v>0</v>
      </c>
      <c r="D54" s="86"/>
      <c r="E54" s="137">
        <f>'درآمد ناشی از تغییر قیمت اوراق'!E26</f>
        <v>4279957329</v>
      </c>
      <c r="F54" s="86"/>
      <c r="G54" s="137">
        <f>'درآمد ناشی از فروش  '!I55</f>
        <v>1102407931</v>
      </c>
      <c r="H54" s="86"/>
      <c r="I54" s="137">
        <f t="shared" si="0"/>
        <v>5382365260</v>
      </c>
      <c r="J54" s="86"/>
      <c r="K54" s="91"/>
      <c r="L54" s="86"/>
      <c r="M54" s="37">
        <v>2271111111</v>
      </c>
      <c r="N54" s="86"/>
      <c r="O54" s="137">
        <f>'درآمد ناشی از تغییر قیمت اوراق'!I26</f>
        <v>15006105301</v>
      </c>
      <c r="P54" s="86"/>
      <c r="Q54" s="137">
        <f>'درآمد ناشی از فروش  '!Q55</f>
        <v>1102407931</v>
      </c>
      <c r="R54" s="137">
        <f t="shared" si="1"/>
        <v>18379624343</v>
      </c>
      <c r="S54" s="86"/>
      <c r="T54" s="91"/>
    </row>
    <row r="55" spans="1:20" ht="30" customHeight="1">
      <c r="A55" s="61" t="s">
        <v>165</v>
      </c>
      <c r="B55" s="86"/>
      <c r="C55" s="39">
        <v>0</v>
      </c>
      <c r="D55" s="86"/>
      <c r="E55" s="137">
        <v>0</v>
      </c>
      <c r="F55" s="86"/>
      <c r="G55" s="137">
        <f>VLOOKUP(A55,'درآمد ناشی از فروش  '!$A$7:$I$60,9,0)</f>
        <v>2104183097</v>
      </c>
      <c r="H55" s="86"/>
      <c r="I55" s="137">
        <f t="shared" si="0"/>
        <v>2104183097</v>
      </c>
      <c r="J55" s="86"/>
      <c r="K55" s="91"/>
      <c r="L55" s="86"/>
      <c r="M55" s="39">
        <v>0</v>
      </c>
      <c r="N55" s="86"/>
      <c r="O55" s="137">
        <v>0</v>
      </c>
      <c r="P55" s="86"/>
      <c r="Q55" s="137">
        <f>'درآمد ناشی از فروش  '!Q9</f>
        <v>2585716663</v>
      </c>
      <c r="R55" s="137">
        <f t="shared" si="1"/>
        <v>2585716663</v>
      </c>
      <c r="S55" s="86"/>
      <c r="T55" s="91"/>
    </row>
    <row r="56" spans="1:20" ht="30" customHeight="1">
      <c r="A56" s="61" t="s">
        <v>140</v>
      </c>
      <c r="B56" s="86"/>
      <c r="C56" s="39">
        <v>0</v>
      </c>
      <c r="D56" s="86"/>
      <c r="E56" s="87">
        <f>'درآمد ناشی از تغییر قیمت اوراق'!E27</f>
        <v>-28304620120</v>
      </c>
      <c r="F56" s="86"/>
      <c r="G56" s="87">
        <f>'درآمد ناشی از فروش  '!I47</f>
        <v>-3645</v>
      </c>
      <c r="H56" s="86"/>
      <c r="I56" s="87">
        <f t="shared" si="0"/>
        <v>-28304623765</v>
      </c>
      <c r="J56" s="86"/>
      <c r="K56" s="91"/>
      <c r="L56" s="86"/>
      <c r="M56" s="39">
        <v>0</v>
      </c>
      <c r="N56" s="86"/>
      <c r="O56" s="137">
        <f>'درآمد ناشی از تغییر قیمت اوراق'!I27</f>
        <v>15484047126</v>
      </c>
      <c r="P56" s="86"/>
      <c r="Q56" s="137">
        <f>'درآمد ناشی از فروش  '!Q47</f>
        <v>28479586731</v>
      </c>
      <c r="R56" s="137">
        <f t="shared" si="1"/>
        <v>43963633857</v>
      </c>
      <c r="S56" s="86"/>
      <c r="T56" s="91"/>
    </row>
    <row r="57" spans="1:20" ht="30" customHeight="1">
      <c r="A57" s="61" t="s">
        <v>162</v>
      </c>
      <c r="B57" s="86"/>
      <c r="C57" s="39">
        <v>0</v>
      </c>
      <c r="D57" s="86"/>
      <c r="E57" s="87">
        <f>'درآمد ناشی از تغییر قیمت اوراق'!E28</f>
        <v>-1142598905</v>
      </c>
      <c r="F57" s="86"/>
      <c r="G57" s="137">
        <f>'درآمد ناشی از فروش  '!I51</f>
        <v>0</v>
      </c>
      <c r="H57" s="86"/>
      <c r="I57" s="87">
        <f t="shared" si="0"/>
        <v>-1142598905</v>
      </c>
      <c r="J57" s="86"/>
      <c r="K57" s="91"/>
      <c r="L57" s="86"/>
      <c r="M57" s="39">
        <v>0</v>
      </c>
      <c r="N57" s="86"/>
      <c r="O57" s="87">
        <f>'درآمد ناشی از تغییر قیمت اوراق'!I28</f>
        <v>-452135535</v>
      </c>
      <c r="P57" s="86"/>
      <c r="Q57" s="137">
        <f>'درآمد ناشی از فروش  '!Q51</f>
        <v>69062847</v>
      </c>
      <c r="R57" s="87">
        <f t="shared" si="1"/>
        <v>-383072688</v>
      </c>
      <c r="S57" s="86"/>
      <c r="T57" s="91"/>
    </row>
    <row r="58" spans="1:20" ht="30" customHeight="1">
      <c r="A58" s="61" t="s">
        <v>142</v>
      </c>
      <c r="B58" s="86"/>
      <c r="C58" s="39">
        <v>0</v>
      </c>
      <c r="D58" s="86"/>
      <c r="E58" s="87">
        <f>'درآمد ناشی از تغییر قیمت اوراق'!E29</f>
        <v>-9601204520</v>
      </c>
      <c r="F58" s="86"/>
      <c r="G58" s="137">
        <f>VLOOKUP(A58,'درآمد ناشی از فروش  '!$A$7:$I$60,9,0)</f>
        <v>0</v>
      </c>
      <c r="H58" s="86"/>
      <c r="I58" s="87">
        <f t="shared" si="0"/>
        <v>-9601204520</v>
      </c>
      <c r="J58" s="86"/>
      <c r="K58" s="91"/>
      <c r="L58" s="86"/>
      <c r="M58" s="39">
        <v>0</v>
      </c>
      <c r="N58" s="86"/>
      <c r="O58" s="137">
        <f>'درآمد ناشی از تغییر قیمت اوراق'!I29</f>
        <v>9111384648</v>
      </c>
      <c r="P58" s="86"/>
      <c r="Q58" s="137">
        <f>VLOOKUP(A58,'درآمد ناشی از فروش  '!$A$7:$Q$59,17,0)</f>
        <v>1056934997</v>
      </c>
      <c r="R58" s="137">
        <f t="shared" si="1"/>
        <v>10168319645</v>
      </c>
      <c r="S58" s="86"/>
      <c r="T58" s="91"/>
    </row>
    <row r="59" spans="1:20" ht="30" customHeight="1">
      <c r="A59" s="61" t="s">
        <v>205</v>
      </c>
      <c r="B59" s="86"/>
      <c r="C59" s="39">
        <v>0</v>
      </c>
      <c r="D59" s="86"/>
      <c r="E59" s="87">
        <f>'درآمد ناشی از تغییر قیمت اوراق'!E30</f>
        <v>-17528200721</v>
      </c>
      <c r="F59" s="86"/>
      <c r="G59" s="137">
        <f>'درآمد ناشی از فروش  '!I53</f>
        <v>908377629</v>
      </c>
      <c r="H59" s="86"/>
      <c r="I59" s="87">
        <f t="shared" si="0"/>
        <v>-16619823092</v>
      </c>
      <c r="J59" s="86"/>
      <c r="K59" s="91"/>
      <c r="L59" s="86"/>
      <c r="M59" s="39">
        <v>0</v>
      </c>
      <c r="N59" s="86"/>
      <c r="O59" s="137">
        <f>'درآمد ناشی از تغییر قیمت اوراق'!I30</f>
        <v>4733407715</v>
      </c>
      <c r="P59" s="86"/>
      <c r="Q59" s="137">
        <f>'درآمد ناشی از فروش  '!Q53</f>
        <v>8764482721</v>
      </c>
      <c r="R59" s="137">
        <f t="shared" si="1"/>
        <v>13497890436</v>
      </c>
      <c r="S59" s="86"/>
      <c r="T59" s="91"/>
    </row>
    <row r="60" spans="1:20" ht="30" customHeight="1">
      <c r="A60" s="61" t="s">
        <v>206</v>
      </c>
      <c r="B60" s="86"/>
      <c r="C60" s="39">
        <v>0</v>
      </c>
      <c r="D60" s="86"/>
      <c r="E60" s="87">
        <f>'درآمد ناشی از تغییر قیمت اوراق'!E33</f>
        <v>-4364033228</v>
      </c>
      <c r="F60" s="86"/>
      <c r="G60" s="137">
        <v>0</v>
      </c>
      <c r="H60" s="86"/>
      <c r="I60" s="87">
        <f t="shared" si="0"/>
        <v>-4364033228</v>
      </c>
      <c r="J60" s="86"/>
      <c r="K60" s="91"/>
      <c r="L60" s="86"/>
      <c r="M60" s="39">
        <v>0</v>
      </c>
      <c r="N60" s="86"/>
      <c r="O60" s="87">
        <f>'درآمد ناشی از تغییر قیمت اوراق'!I33</f>
        <v>-3004905341</v>
      </c>
      <c r="P60" s="86"/>
      <c r="Q60" s="137">
        <v>0</v>
      </c>
      <c r="R60" s="87">
        <f t="shared" si="1"/>
        <v>-3004905341</v>
      </c>
      <c r="S60" s="86"/>
      <c r="T60" s="91"/>
    </row>
    <row r="61" spans="1:20" ht="30" customHeight="1">
      <c r="A61" s="61" t="s">
        <v>221</v>
      </c>
      <c r="B61" s="86"/>
      <c r="C61" s="39">
        <v>0</v>
      </c>
      <c r="D61" s="86"/>
      <c r="E61" s="87">
        <f>'درآمد ناشی از تغییر قیمت اوراق'!E31</f>
        <v>-14809986311</v>
      </c>
      <c r="F61" s="86"/>
      <c r="G61" s="137">
        <v>0</v>
      </c>
      <c r="H61" s="86"/>
      <c r="I61" s="87">
        <f t="shared" si="0"/>
        <v>-14809986311</v>
      </c>
      <c r="J61" s="86"/>
      <c r="K61" s="91"/>
      <c r="L61" s="86"/>
      <c r="M61" s="39">
        <v>0</v>
      </c>
      <c r="N61" s="86"/>
      <c r="O61" s="87">
        <f>'درآمد ناشی از تغییر قیمت اوراق'!I31</f>
        <v>-16785512373</v>
      </c>
      <c r="P61" s="86"/>
      <c r="Q61" s="137">
        <v>0</v>
      </c>
      <c r="R61" s="87">
        <f t="shared" si="1"/>
        <v>-16785512373</v>
      </c>
      <c r="S61" s="86"/>
      <c r="T61" s="91"/>
    </row>
    <row r="62" spans="1:20" ht="30" customHeight="1">
      <c r="A62" s="61" t="s">
        <v>219</v>
      </c>
      <c r="B62" s="86"/>
      <c r="C62" s="39">
        <v>0</v>
      </c>
      <c r="D62" s="86"/>
      <c r="E62" s="137">
        <f>'درآمد ناشی از تغییر قیمت اوراق'!E32</f>
        <v>30100374</v>
      </c>
      <c r="F62" s="86"/>
      <c r="G62" s="137">
        <f>'درآمد ناشی از فروش  '!I54</f>
        <v>200266511</v>
      </c>
      <c r="H62" s="86"/>
      <c r="I62" s="137">
        <f t="shared" si="0"/>
        <v>230366885</v>
      </c>
      <c r="J62" s="86"/>
      <c r="K62" s="91"/>
      <c r="L62" s="86"/>
      <c r="M62" s="39">
        <v>0</v>
      </c>
      <c r="N62" s="86"/>
      <c r="O62" s="87">
        <f>'درآمد ناشی از تغییر قیمت اوراق'!I32</f>
        <v>-183436</v>
      </c>
      <c r="P62" s="86"/>
      <c r="Q62" s="137">
        <f>'درآمد ناشی از فروش  '!Q54</f>
        <v>200266511</v>
      </c>
      <c r="R62" s="137">
        <f t="shared" si="1"/>
        <v>200083075</v>
      </c>
      <c r="S62" s="86"/>
      <c r="T62" s="91"/>
    </row>
    <row r="63" spans="1:20" ht="30" customHeight="1">
      <c r="A63" s="61" t="s">
        <v>210</v>
      </c>
      <c r="B63" s="86"/>
      <c r="C63" s="39">
        <v>0</v>
      </c>
      <c r="D63" s="86"/>
      <c r="E63" s="137">
        <f>'درآمد ناشی از تغییر قیمت اوراق'!I34</f>
        <v>8274778645</v>
      </c>
      <c r="F63" s="86"/>
      <c r="G63" s="137">
        <f>'درآمد ناشی از فروش  '!I58</f>
        <v>0</v>
      </c>
      <c r="H63" s="86"/>
      <c r="I63" s="137">
        <f t="shared" si="0"/>
        <v>8274778645</v>
      </c>
      <c r="J63" s="86"/>
      <c r="K63" s="91"/>
      <c r="L63" s="86"/>
      <c r="M63" s="39">
        <v>0</v>
      </c>
      <c r="N63" s="86"/>
      <c r="O63" s="137">
        <f>'درآمد ناشی از تغییر قیمت اوراق'!I34</f>
        <v>8274778645</v>
      </c>
      <c r="P63" s="86"/>
      <c r="Q63" s="137">
        <f>VLOOKUP(A63,'درآمد ناشی از فروش  '!$A$7:$Q$59,17,0)</f>
        <v>145549261841</v>
      </c>
      <c r="R63" s="137">
        <f t="shared" si="1"/>
        <v>153824040486</v>
      </c>
      <c r="S63" s="86"/>
      <c r="T63" s="91"/>
    </row>
    <row r="64" spans="1:20" ht="30" customHeight="1">
      <c r="A64" s="61" t="s">
        <v>211</v>
      </c>
      <c r="B64" s="86"/>
      <c r="C64" s="39">
        <v>0</v>
      </c>
      <c r="D64" s="86"/>
      <c r="E64" s="137">
        <f>'درآمد ناشی از تغییر قیمت اوراق'!E35</f>
        <v>-61703443552</v>
      </c>
      <c r="F64" s="86"/>
      <c r="G64" s="137">
        <f>'درآمد ناشی از فروش  '!I59</f>
        <v>122148748946</v>
      </c>
      <c r="H64" s="86"/>
      <c r="I64" s="137">
        <f t="shared" si="0"/>
        <v>60445305394</v>
      </c>
      <c r="J64" s="86"/>
      <c r="K64" s="91"/>
      <c r="L64" s="86"/>
      <c r="M64" s="39">
        <v>0</v>
      </c>
      <c r="N64" s="86"/>
      <c r="O64" s="137">
        <f>'درآمد ناشی از تغییر قیمت اوراق'!I35</f>
        <v>154666079906</v>
      </c>
      <c r="P64" s="86"/>
      <c r="Q64" s="137">
        <f>VLOOKUP(A64,'درآمد ناشی از فروش  '!$A$7:$Q$59,17,0)</f>
        <v>242389987169</v>
      </c>
      <c r="R64" s="137">
        <f t="shared" si="1"/>
        <v>397056067075</v>
      </c>
      <c r="S64" s="86"/>
      <c r="T64" s="91"/>
    </row>
    <row r="65" spans="1:23" s="68" customFormat="1" ht="30" customHeight="1" thickBot="1">
      <c r="A65" s="94" t="s">
        <v>43</v>
      </c>
      <c r="B65" s="92"/>
      <c r="C65" s="100">
        <f>SUM(C8:C64)</f>
        <v>0</v>
      </c>
      <c r="D65" s="92"/>
      <c r="E65" s="93">
        <f>SUM(E8:E64)</f>
        <v>-971971869474</v>
      </c>
      <c r="F65" s="92"/>
      <c r="G65" s="100">
        <f>SUM(G8:G64)</f>
        <v>205010787771</v>
      </c>
      <c r="H65" s="92"/>
      <c r="I65" s="140">
        <f>SUM(I8:I64)</f>
        <v>-766961081703</v>
      </c>
      <c r="J65" s="92"/>
      <c r="K65" s="93"/>
      <c r="L65" s="92"/>
      <c r="M65" s="101">
        <f>SUM(M8:M64)</f>
        <v>187548785066</v>
      </c>
      <c r="N65" s="92"/>
      <c r="O65" s="95">
        <f>SUM(O8:O64)</f>
        <v>761676389211</v>
      </c>
      <c r="P65" s="92"/>
      <c r="Q65" s="100">
        <f>SUM(Q8:Q64)</f>
        <v>537786065023</v>
      </c>
      <c r="R65" s="100">
        <f>SUM(R8:R64)</f>
        <v>1487011239300</v>
      </c>
      <c r="S65" s="92"/>
      <c r="T65" s="93"/>
    </row>
    <row r="66" spans="1:23" ht="30" customHeight="1" thickTop="1">
      <c r="E66" s="136"/>
      <c r="I66" s="69"/>
      <c r="M66" s="91"/>
      <c r="O66" s="138"/>
    </row>
    <row r="67" spans="1:23" ht="30" customHeight="1">
      <c r="G67" s="65"/>
      <c r="M67" s="91"/>
    </row>
    <row r="68" spans="1:23" ht="30" customHeight="1">
      <c r="G68" s="65"/>
      <c r="K68" s="66"/>
      <c r="M68" s="91"/>
      <c r="T68" s="66"/>
      <c r="W68" s="70"/>
    </row>
    <row r="69" spans="1:23" ht="30" customHeight="1">
      <c r="M69" s="66"/>
    </row>
    <row r="70" spans="1:23" ht="30" customHeight="1">
      <c r="M70" s="66"/>
    </row>
    <row r="71" spans="1:23" ht="30" customHeight="1">
      <c r="M71" s="65"/>
    </row>
    <row r="72" spans="1:23" ht="30" customHeight="1">
      <c r="K72" s="66"/>
      <c r="M72" s="67"/>
    </row>
  </sheetData>
  <autoFilter ref="A1:A68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5" fitToHeight="0" orientation="landscape" r:id="rId1"/>
  <ignoredErrors>
    <ignoredError sqref="E65" evalError="1"/>
    <ignoredError sqref="G45 G33 Q41 Q35 Q33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theme="6"/>
  </sheetPr>
  <dimension ref="A1:R62"/>
  <sheetViews>
    <sheetView showGridLines="0" rightToLeft="1" view="pageBreakPreview" topLeftCell="F1" zoomScaleNormal="100" zoomScaleSheetLayoutView="100" workbookViewId="0">
      <selection activeCell="M64" sqref="M64"/>
    </sheetView>
  </sheetViews>
  <sheetFormatPr defaultRowHeight="18.75"/>
  <cols>
    <col min="1" max="1" width="30.85546875" style="76" customWidth="1"/>
    <col min="2" max="2" width="1.28515625" style="76" customWidth="1"/>
    <col min="3" max="3" width="15.28515625" style="78" customWidth="1"/>
    <col min="4" max="4" width="1.28515625" style="77" customWidth="1"/>
    <col min="5" max="5" width="19.140625" style="76" customWidth="1"/>
    <col min="6" max="6" width="1.28515625" style="77" customWidth="1"/>
    <col min="7" max="7" width="20.28515625" style="76" customWidth="1"/>
    <col min="8" max="8" width="1.28515625" style="77" customWidth="1"/>
    <col min="9" max="9" width="20.85546875" style="78" customWidth="1"/>
    <col min="10" max="10" width="1.28515625" style="77" customWidth="1"/>
    <col min="11" max="11" width="16.7109375" style="76" customWidth="1"/>
    <col min="12" max="12" width="1.28515625" style="77" customWidth="1"/>
    <col min="13" max="13" width="22.42578125" style="76" customWidth="1"/>
    <col min="14" max="14" width="1.28515625" style="77" customWidth="1"/>
    <col min="15" max="15" width="21.7109375" style="76" customWidth="1"/>
    <col min="16" max="16" width="1.28515625" style="77" customWidth="1"/>
    <col min="17" max="17" width="20.5703125" style="78" customWidth="1"/>
    <col min="18" max="18" width="0.28515625" style="73" customWidth="1"/>
    <col min="19" max="19" width="9.140625" style="73"/>
    <col min="20" max="20" width="12.140625" style="73" bestFit="1" customWidth="1"/>
    <col min="21" max="21" width="14.5703125" style="73" bestFit="1" customWidth="1"/>
    <col min="22" max="16384" width="9.140625" style="73"/>
  </cols>
  <sheetData>
    <row r="1" spans="1:17" ht="30" customHeight="1">
      <c r="A1" s="168" t="s">
        <v>133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7" ht="30" customHeight="1">
      <c r="A2" s="168" t="s">
        <v>137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7" ht="30" customHeight="1">
      <c r="A3" s="168" t="s">
        <v>222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1:17" ht="30" customHeight="1">
      <c r="A4" s="169" t="s">
        <v>120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5" spans="1:17" ht="22.5" customHeight="1">
      <c r="A5" s="170" t="s">
        <v>72</v>
      </c>
      <c r="B5" s="49"/>
      <c r="C5" s="170" t="s">
        <v>82</v>
      </c>
      <c r="D5" s="170"/>
      <c r="E5" s="170"/>
      <c r="F5" s="170"/>
      <c r="G5" s="170"/>
      <c r="H5" s="170"/>
      <c r="I5" s="170"/>
      <c r="J5" s="103"/>
      <c r="K5" s="170" t="s">
        <v>83</v>
      </c>
      <c r="L5" s="170"/>
      <c r="M5" s="170"/>
      <c r="N5" s="170"/>
      <c r="O5" s="170"/>
      <c r="P5" s="170"/>
      <c r="Q5" s="170"/>
    </row>
    <row r="6" spans="1:17" ht="43.5" customHeight="1">
      <c r="A6" s="170"/>
      <c r="B6" s="49"/>
      <c r="C6" s="106" t="s">
        <v>9</v>
      </c>
      <c r="D6" s="103"/>
      <c r="E6" s="132" t="s">
        <v>121</v>
      </c>
      <c r="F6" s="103"/>
      <c r="G6" s="132" t="s">
        <v>122</v>
      </c>
      <c r="H6" s="103"/>
      <c r="I6" s="104" t="s">
        <v>123</v>
      </c>
      <c r="J6" s="103"/>
      <c r="K6" s="105" t="s">
        <v>9</v>
      </c>
      <c r="L6" s="103"/>
      <c r="M6" s="105" t="s">
        <v>121</v>
      </c>
      <c r="N6" s="103"/>
      <c r="O6" s="105" t="s">
        <v>122</v>
      </c>
      <c r="P6" s="103"/>
      <c r="Q6" s="106" t="s">
        <v>123</v>
      </c>
    </row>
    <row r="7" spans="1:17" ht="23.25" customHeight="1">
      <c r="A7" s="107" t="s">
        <v>139</v>
      </c>
      <c r="B7" s="49"/>
      <c r="C7" s="130">
        <v>11347440</v>
      </c>
      <c r="D7" s="108"/>
      <c r="E7" s="130">
        <v>27720614541</v>
      </c>
      <c r="F7" s="108"/>
      <c r="G7" s="131">
        <v>-31572503403</v>
      </c>
      <c r="H7" s="108"/>
      <c r="I7" s="133">
        <f>E7+G7</f>
        <v>-3851888862</v>
      </c>
      <c r="J7" s="103"/>
      <c r="K7" s="109">
        <v>44125969</v>
      </c>
      <c r="L7" s="110">
        <v>99778820932</v>
      </c>
      <c r="M7" s="109">
        <v>127499435473</v>
      </c>
      <c r="N7" s="111"/>
      <c r="O7" s="112">
        <v>-122773710686</v>
      </c>
      <c r="P7" s="103"/>
      <c r="Q7" s="113">
        <f>M7+O7</f>
        <v>4725724787</v>
      </c>
    </row>
    <row r="8" spans="1:17" ht="29.25" customHeight="1">
      <c r="A8" s="107" t="s">
        <v>168</v>
      </c>
      <c r="B8" s="49"/>
      <c r="C8" s="114">
        <v>0</v>
      </c>
      <c r="D8" s="103"/>
      <c r="E8" s="115">
        <v>0</v>
      </c>
      <c r="F8" s="103"/>
      <c r="G8" s="114">
        <v>0</v>
      </c>
      <c r="H8" s="103"/>
      <c r="I8" s="113">
        <f t="shared" ref="I8:I59" si="0">E8+G8</f>
        <v>0</v>
      </c>
      <c r="J8" s="103"/>
      <c r="K8" s="113">
        <v>1400000</v>
      </c>
      <c r="L8" s="111"/>
      <c r="M8" s="114">
        <v>8656292873</v>
      </c>
      <c r="N8" s="111"/>
      <c r="O8" s="116">
        <v>-7599357876</v>
      </c>
      <c r="P8" s="103"/>
      <c r="Q8" s="113">
        <f t="shared" ref="Q8:Q59" si="1">M8+O8</f>
        <v>1056934997</v>
      </c>
    </row>
    <row r="9" spans="1:17" ht="29.25" customHeight="1">
      <c r="A9" s="107" t="s">
        <v>165</v>
      </c>
      <c r="B9" s="49"/>
      <c r="C9" s="130">
        <v>75000</v>
      </c>
      <c r="D9" s="103"/>
      <c r="E9" s="130">
        <v>8519039102</v>
      </c>
      <c r="F9" s="103"/>
      <c r="G9" s="131">
        <v>-6414856005</v>
      </c>
      <c r="H9" s="103"/>
      <c r="I9" s="113">
        <f t="shared" si="0"/>
        <v>2104183097</v>
      </c>
      <c r="J9" s="103"/>
      <c r="K9" s="114">
        <v>200000</v>
      </c>
      <c r="L9" s="111"/>
      <c r="M9" s="109">
        <v>19691999343</v>
      </c>
      <c r="N9" s="111"/>
      <c r="O9" s="117">
        <v>-17106282680</v>
      </c>
      <c r="P9" s="103"/>
      <c r="Q9" s="113">
        <f t="shared" si="1"/>
        <v>2585716663</v>
      </c>
    </row>
    <row r="10" spans="1:17" ht="29.25" customHeight="1">
      <c r="A10" s="107" t="s">
        <v>26</v>
      </c>
      <c r="B10" s="49"/>
      <c r="C10" s="118">
        <v>0</v>
      </c>
      <c r="D10" s="103"/>
      <c r="E10" s="118">
        <v>0</v>
      </c>
      <c r="F10" s="103"/>
      <c r="G10" s="118">
        <v>0</v>
      </c>
      <c r="H10" s="103"/>
      <c r="I10" s="113">
        <f t="shared" si="0"/>
        <v>0</v>
      </c>
      <c r="J10" s="103"/>
      <c r="K10" s="109">
        <v>2000591</v>
      </c>
      <c r="L10" s="111"/>
      <c r="M10" s="39">
        <v>26871101667</v>
      </c>
      <c r="N10" s="111"/>
      <c r="O10" s="117">
        <v>-23849042502</v>
      </c>
      <c r="P10" s="103"/>
      <c r="Q10" s="113">
        <f t="shared" si="1"/>
        <v>3022059165</v>
      </c>
    </row>
    <row r="11" spans="1:17" ht="29.25" customHeight="1">
      <c r="A11" s="107" t="s">
        <v>155</v>
      </c>
      <c r="B11" s="49"/>
      <c r="C11" s="130">
        <v>15115</v>
      </c>
      <c r="D11" s="103"/>
      <c r="E11" s="130">
        <v>443914807</v>
      </c>
      <c r="F11" s="103"/>
      <c r="G11" s="131">
        <v>-627375761</v>
      </c>
      <c r="H11" s="103"/>
      <c r="I11" s="116">
        <f t="shared" si="0"/>
        <v>-183460954</v>
      </c>
      <c r="J11" s="103"/>
      <c r="K11" s="109">
        <v>1500000</v>
      </c>
      <c r="L11" s="111"/>
      <c r="M11" s="109">
        <v>56977745592</v>
      </c>
      <c r="N11" s="111"/>
      <c r="O11" s="116">
        <v>-62260247376</v>
      </c>
      <c r="P11" s="103"/>
      <c r="Q11" s="116">
        <f t="shared" si="1"/>
        <v>-5282501784</v>
      </c>
    </row>
    <row r="12" spans="1:17" ht="29.25" customHeight="1">
      <c r="A12" s="107" t="s">
        <v>169</v>
      </c>
      <c r="B12" s="49"/>
      <c r="C12" s="130">
        <v>9200000</v>
      </c>
      <c r="D12" s="103"/>
      <c r="E12" s="130">
        <v>18424202995</v>
      </c>
      <c r="F12" s="103"/>
      <c r="G12" s="131">
        <v>-13232805268</v>
      </c>
      <c r="H12" s="103"/>
      <c r="I12" s="113">
        <f t="shared" si="0"/>
        <v>5191397727</v>
      </c>
      <c r="J12" s="103"/>
      <c r="K12" s="109">
        <v>30033831</v>
      </c>
      <c r="L12" s="111"/>
      <c r="M12" s="109">
        <v>57479033763</v>
      </c>
      <c r="N12" s="111"/>
      <c r="O12" s="134">
        <v>-41745880856</v>
      </c>
      <c r="P12" s="103"/>
      <c r="Q12" s="113">
        <f t="shared" si="1"/>
        <v>15733152907</v>
      </c>
    </row>
    <row r="13" spans="1:17" ht="29.25" customHeight="1">
      <c r="A13" s="107" t="s">
        <v>31</v>
      </c>
      <c r="B13" s="49"/>
      <c r="C13" s="130">
        <v>41465557</v>
      </c>
      <c r="D13" s="103"/>
      <c r="E13" s="130">
        <v>140693441210</v>
      </c>
      <c r="F13" s="103"/>
      <c r="G13" s="131">
        <v>-140251864633</v>
      </c>
      <c r="H13" s="103"/>
      <c r="I13" s="113">
        <f t="shared" si="0"/>
        <v>441576577</v>
      </c>
      <c r="J13" s="103"/>
      <c r="K13" s="109">
        <v>81065557</v>
      </c>
      <c r="L13" s="111"/>
      <c r="M13" s="109">
        <v>279266617882</v>
      </c>
      <c r="N13" s="111"/>
      <c r="O13" s="134">
        <v>-274075564653</v>
      </c>
      <c r="P13" s="103"/>
      <c r="Q13" s="113">
        <f t="shared" si="1"/>
        <v>5191053229</v>
      </c>
    </row>
    <row r="14" spans="1:17" ht="29.25" customHeight="1">
      <c r="A14" s="107" t="s">
        <v>22</v>
      </c>
      <c r="B14" s="49"/>
      <c r="C14" s="114">
        <v>0</v>
      </c>
      <c r="D14" s="103">
        <v>0</v>
      </c>
      <c r="E14" s="115">
        <v>0</v>
      </c>
      <c r="F14" s="103">
        <v>0</v>
      </c>
      <c r="G14" s="114">
        <v>0</v>
      </c>
      <c r="H14" s="103"/>
      <c r="I14" s="113">
        <f t="shared" si="0"/>
        <v>0</v>
      </c>
      <c r="J14" s="103"/>
      <c r="K14" s="114">
        <v>7077153</v>
      </c>
      <c r="L14" s="111"/>
      <c r="M14" s="114">
        <v>154919932123</v>
      </c>
      <c r="N14" s="111"/>
      <c r="O14" s="116">
        <v>-143975852023</v>
      </c>
      <c r="P14" s="103"/>
      <c r="Q14" s="113">
        <f t="shared" si="1"/>
        <v>10944080100</v>
      </c>
    </row>
    <row r="15" spans="1:17" ht="29.25" customHeight="1">
      <c r="A15" s="107" t="s">
        <v>28</v>
      </c>
      <c r="B15" s="49"/>
      <c r="C15" s="114">
        <v>0</v>
      </c>
      <c r="D15" s="103">
        <v>0</v>
      </c>
      <c r="E15" s="115">
        <v>0</v>
      </c>
      <c r="F15" s="103">
        <v>0</v>
      </c>
      <c r="G15" s="114">
        <v>0</v>
      </c>
      <c r="H15" s="103"/>
      <c r="I15" s="113">
        <f t="shared" si="0"/>
        <v>0</v>
      </c>
      <c r="J15" s="103"/>
      <c r="K15" s="114">
        <v>18050000</v>
      </c>
      <c r="L15" s="111"/>
      <c r="M15" s="114">
        <v>87550124725</v>
      </c>
      <c r="N15" s="111"/>
      <c r="O15" s="116">
        <v>-82751282730</v>
      </c>
      <c r="P15" s="103"/>
      <c r="Q15" s="113">
        <f t="shared" si="1"/>
        <v>4798841995</v>
      </c>
    </row>
    <row r="16" spans="1:17" ht="29.25" customHeight="1">
      <c r="A16" s="107" t="s">
        <v>154</v>
      </c>
      <c r="B16" s="49"/>
      <c r="C16" s="114">
        <v>0</v>
      </c>
      <c r="D16" s="103">
        <v>0</v>
      </c>
      <c r="E16" s="115">
        <v>0</v>
      </c>
      <c r="F16" s="103">
        <v>0</v>
      </c>
      <c r="G16" s="114">
        <v>0</v>
      </c>
      <c r="H16" s="103"/>
      <c r="I16" s="113">
        <f t="shared" si="0"/>
        <v>0</v>
      </c>
      <c r="J16" s="103"/>
      <c r="K16" s="114">
        <v>598450</v>
      </c>
      <c r="L16" s="111"/>
      <c r="M16" s="114">
        <v>10616306882</v>
      </c>
      <c r="N16" s="111"/>
      <c r="O16" s="117">
        <v>-9521844710</v>
      </c>
      <c r="P16" s="103"/>
      <c r="Q16" s="113">
        <f t="shared" si="1"/>
        <v>1094462172</v>
      </c>
    </row>
    <row r="17" spans="1:17" ht="29.25" customHeight="1">
      <c r="A17" s="107" t="s">
        <v>170</v>
      </c>
      <c r="B17" s="49"/>
      <c r="C17" s="114">
        <v>0</v>
      </c>
      <c r="D17" s="103">
        <v>0</v>
      </c>
      <c r="E17" s="115">
        <v>0</v>
      </c>
      <c r="F17" s="103">
        <v>0</v>
      </c>
      <c r="G17" s="114">
        <v>0</v>
      </c>
      <c r="H17" s="103"/>
      <c r="I17" s="113">
        <f t="shared" si="0"/>
        <v>0</v>
      </c>
      <c r="J17" s="103"/>
      <c r="K17" s="114">
        <v>1</v>
      </c>
      <c r="L17" s="111"/>
      <c r="M17" s="114">
        <v>1</v>
      </c>
      <c r="N17" s="111"/>
      <c r="O17" s="117">
        <v>-577</v>
      </c>
      <c r="P17" s="103"/>
      <c r="Q17" s="116">
        <f t="shared" si="1"/>
        <v>-576</v>
      </c>
    </row>
    <row r="18" spans="1:17" ht="29.25" customHeight="1">
      <c r="A18" s="107" t="s">
        <v>17</v>
      </c>
      <c r="B18" s="49"/>
      <c r="C18" s="114">
        <v>0</v>
      </c>
      <c r="D18" s="103">
        <v>0</v>
      </c>
      <c r="E18" s="115">
        <v>0</v>
      </c>
      <c r="F18" s="103">
        <v>0</v>
      </c>
      <c r="G18" s="114">
        <v>0</v>
      </c>
      <c r="H18" s="103"/>
      <c r="I18" s="113">
        <f t="shared" si="0"/>
        <v>0</v>
      </c>
      <c r="J18" s="103"/>
      <c r="K18" s="114">
        <v>1750000</v>
      </c>
      <c r="L18" s="111"/>
      <c r="M18" s="114">
        <v>6326945957</v>
      </c>
      <c r="N18" s="111"/>
      <c r="O18" s="117">
        <v>-6580859512</v>
      </c>
      <c r="P18" s="103"/>
      <c r="Q18" s="116">
        <f t="shared" si="1"/>
        <v>-253913555</v>
      </c>
    </row>
    <row r="19" spans="1:17" ht="29.25" customHeight="1">
      <c r="A19" s="107" t="s">
        <v>173</v>
      </c>
      <c r="B19" s="49"/>
      <c r="C19" s="114">
        <v>0</v>
      </c>
      <c r="D19" s="103">
        <v>0</v>
      </c>
      <c r="E19" s="115">
        <v>0</v>
      </c>
      <c r="F19" s="103">
        <v>0</v>
      </c>
      <c r="G19" s="114">
        <v>0</v>
      </c>
      <c r="H19" s="103"/>
      <c r="I19" s="113">
        <f t="shared" si="0"/>
        <v>0</v>
      </c>
      <c r="J19" s="103"/>
      <c r="K19" s="114">
        <v>35800</v>
      </c>
      <c r="L19" s="111"/>
      <c r="M19" s="114">
        <v>1675332050</v>
      </c>
      <c r="N19" s="111"/>
      <c r="O19" s="117">
        <v>-1861199577</v>
      </c>
      <c r="P19" s="103"/>
      <c r="Q19" s="116">
        <f t="shared" si="1"/>
        <v>-185867527</v>
      </c>
    </row>
    <row r="20" spans="1:17" ht="29.25" customHeight="1">
      <c r="A20" s="107" t="s">
        <v>25</v>
      </c>
      <c r="B20" s="49"/>
      <c r="C20" s="114">
        <v>0</v>
      </c>
      <c r="D20" s="103">
        <v>0</v>
      </c>
      <c r="E20" s="115">
        <v>0</v>
      </c>
      <c r="F20" s="103">
        <v>0</v>
      </c>
      <c r="G20" s="114">
        <v>0</v>
      </c>
      <c r="H20" s="103"/>
      <c r="I20" s="113">
        <f t="shared" si="0"/>
        <v>0</v>
      </c>
      <c r="J20" s="103"/>
      <c r="K20" s="114">
        <v>200000</v>
      </c>
      <c r="L20" s="111"/>
      <c r="M20" s="114">
        <v>1266419705</v>
      </c>
      <c r="N20" s="111"/>
      <c r="O20" s="117">
        <v>-1429443900</v>
      </c>
      <c r="P20" s="103"/>
      <c r="Q20" s="116">
        <f t="shared" si="1"/>
        <v>-163024195</v>
      </c>
    </row>
    <row r="21" spans="1:17" ht="29.25" customHeight="1">
      <c r="A21" s="107" t="s">
        <v>23</v>
      </c>
      <c r="B21" s="49"/>
      <c r="C21" s="130">
        <v>75000</v>
      </c>
      <c r="D21" s="103"/>
      <c r="E21" s="130">
        <v>2939599903</v>
      </c>
      <c r="F21" s="103"/>
      <c r="G21" s="131">
        <v>-2262706313</v>
      </c>
      <c r="H21" s="103"/>
      <c r="I21" s="113">
        <f t="shared" si="0"/>
        <v>676893590</v>
      </c>
      <c r="J21" s="103"/>
      <c r="K21" s="109">
        <v>195000</v>
      </c>
      <c r="L21" s="111"/>
      <c r="M21" s="109">
        <v>6864109335</v>
      </c>
      <c r="N21" s="111"/>
      <c r="O21" s="117">
        <v>-5883036415</v>
      </c>
      <c r="P21" s="103"/>
      <c r="Q21" s="113">
        <f t="shared" si="1"/>
        <v>981072920</v>
      </c>
    </row>
    <row r="22" spans="1:17" ht="29.25" customHeight="1">
      <c r="A22" s="107" t="s">
        <v>27</v>
      </c>
      <c r="B22" s="49"/>
      <c r="C22" s="114">
        <v>0</v>
      </c>
      <c r="D22" s="103">
        <v>0</v>
      </c>
      <c r="E22" s="115">
        <v>0</v>
      </c>
      <c r="F22" s="103">
        <v>0</v>
      </c>
      <c r="G22" s="114">
        <v>0</v>
      </c>
      <c r="H22" s="103"/>
      <c r="I22" s="113">
        <f t="shared" si="0"/>
        <v>0</v>
      </c>
      <c r="J22" s="103"/>
      <c r="K22" s="114">
        <v>199997</v>
      </c>
      <c r="L22" s="111"/>
      <c r="M22" s="114">
        <v>1350300231</v>
      </c>
      <c r="N22" s="111"/>
      <c r="O22" s="117">
        <v>-1540754388</v>
      </c>
      <c r="P22" s="103"/>
      <c r="Q22" s="116">
        <f t="shared" si="1"/>
        <v>-190454157</v>
      </c>
    </row>
    <row r="23" spans="1:17" ht="29.25" customHeight="1">
      <c r="A23" s="107" t="s">
        <v>93</v>
      </c>
      <c r="B23" s="49"/>
      <c r="C23" s="114">
        <v>0</v>
      </c>
      <c r="D23" s="103">
        <v>0</v>
      </c>
      <c r="E23" s="115">
        <v>0</v>
      </c>
      <c r="F23" s="103">
        <v>0</v>
      </c>
      <c r="G23" s="114">
        <v>0</v>
      </c>
      <c r="H23" s="103"/>
      <c r="I23" s="113">
        <f t="shared" si="0"/>
        <v>0</v>
      </c>
      <c r="J23" s="103"/>
      <c r="K23" s="114">
        <v>1440855</v>
      </c>
      <c r="L23" s="111"/>
      <c r="M23" s="114">
        <v>3847340331</v>
      </c>
      <c r="N23" s="111"/>
      <c r="O23" s="117">
        <v>-4142159291</v>
      </c>
      <c r="P23" s="103"/>
      <c r="Q23" s="116">
        <f t="shared" si="1"/>
        <v>-294818960</v>
      </c>
    </row>
    <row r="24" spans="1:17" ht="29.25" customHeight="1">
      <c r="A24" s="107" t="s">
        <v>91</v>
      </c>
      <c r="B24" s="49"/>
      <c r="C24" s="114">
        <v>0</v>
      </c>
      <c r="D24" s="103">
        <v>0</v>
      </c>
      <c r="E24" s="115">
        <v>0</v>
      </c>
      <c r="F24" s="103">
        <v>0</v>
      </c>
      <c r="G24" s="114">
        <v>0</v>
      </c>
      <c r="H24" s="103"/>
      <c r="I24" s="113">
        <f t="shared" si="0"/>
        <v>0</v>
      </c>
      <c r="J24" s="103"/>
      <c r="K24" s="114">
        <v>554</v>
      </c>
      <c r="L24" s="111"/>
      <c r="M24" s="114">
        <v>8089840</v>
      </c>
      <c r="N24" s="111"/>
      <c r="O24" s="117">
        <v>-8893864</v>
      </c>
      <c r="P24" s="103"/>
      <c r="Q24" s="116">
        <f t="shared" si="1"/>
        <v>-804024</v>
      </c>
    </row>
    <row r="25" spans="1:17" ht="29.25" customHeight="1">
      <c r="A25" s="107" t="s">
        <v>212</v>
      </c>
      <c r="B25" s="49"/>
      <c r="C25" s="130">
        <v>85000000</v>
      </c>
      <c r="D25" s="103"/>
      <c r="E25" s="130">
        <v>210712976064</v>
      </c>
      <c r="F25" s="103"/>
      <c r="G25" s="131">
        <v>-197171516217</v>
      </c>
      <c r="H25" s="103"/>
      <c r="I25" s="113">
        <f t="shared" si="0"/>
        <v>13541459847</v>
      </c>
      <c r="J25" s="103"/>
      <c r="K25" s="109">
        <v>90000000</v>
      </c>
      <c r="L25" s="111"/>
      <c r="M25" s="109">
        <v>218674322604</v>
      </c>
      <c r="N25" s="111"/>
      <c r="O25" s="134">
        <v>-204874144563</v>
      </c>
      <c r="P25" s="103"/>
      <c r="Q25" s="113">
        <f t="shared" si="1"/>
        <v>13800178041</v>
      </c>
    </row>
    <row r="26" spans="1:17" ht="29.25" customHeight="1">
      <c r="A26" s="107" t="s">
        <v>40</v>
      </c>
      <c r="B26" s="49"/>
      <c r="C26" s="114">
        <v>0</v>
      </c>
      <c r="D26" s="103">
        <v>0</v>
      </c>
      <c r="E26" s="115">
        <v>0</v>
      </c>
      <c r="F26" s="103">
        <v>0</v>
      </c>
      <c r="G26" s="114">
        <v>0</v>
      </c>
      <c r="H26" s="103"/>
      <c r="I26" s="113">
        <f t="shared" si="0"/>
        <v>0</v>
      </c>
      <c r="J26" s="103"/>
      <c r="K26" s="114">
        <v>16591515</v>
      </c>
      <c r="L26" s="111"/>
      <c r="M26" s="114">
        <v>128243781677</v>
      </c>
      <c r="N26" s="111"/>
      <c r="O26" s="117">
        <v>-141936997950</v>
      </c>
      <c r="P26" s="103"/>
      <c r="Q26" s="116">
        <f t="shared" si="1"/>
        <v>-13693216273</v>
      </c>
    </row>
    <row r="27" spans="1:17" ht="29.25" customHeight="1">
      <c r="A27" s="107" t="s">
        <v>174</v>
      </c>
      <c r="B27" s="49"/>
      <c r="C27" s="130">
        <v>190787</v>
      </c>
      <c r="D27" s="103"/>
      <c r="E27" s="130">
        <v>1547493765</v>
      </c>
      <c r="F27" s="103"/>
      <c r="G27" s="131">
        <v>-1399447960</v>
      </c>
      <c r="H27" s="103"/>
      <c r="I27" s="113">
        <f t="shared" si="0"/>
        <v>148045805</v>
      </c>
      <c r="J27" s="103"/>
      <c r="K27" s="109">
        <v>3260775</v>
      </c>
      <c r="L27" s="111"/>
      <c r="M27" s="109">
        <v>21902476742</v>
      </c>
      <c r="N27" s="111"/>
      <c r="O27" s="134">
        <v>-23554946570</v>
      </c>
      <c r="P27" s="103"/>
      <c r="Q27" s="116">
        <f t="shared" si="1"/>
        <v>-1652469828</v>
      </c>
    </row>
    <row r="28" spans="1:17" ht="29.25" customHeight="1">
      <c r="A28" s="107" t="s">
        <v>15</v>
      </c>
      <c r="B28" s="49"/>
      <c r="C28" s="109">
        <v>0</v>
      </c>
      <c r="D28" s="103">
        <v>0</v>
      </c>
      <c r="E28" s="109">
        <v>0</v>
      </c>
      <c r="F28" s="103">
        <v>0</v>
      </c>
      <c r="G28" s="117">
        <v>0</v>
      </c>
      <c r="H28" s="103"/>
      <c r="I28" s="113">
        <f t="shared" si="0"/>
        <v>0</v>
      </c>
      <c r="J28" s="103"/>
      <c r="K28" s="109">
        <v>166037995</v>
      </c>
      <c r="L28" s="111"/>
      <c r="M28" s="39">
        <v>181912237118</v>
      </c>
      <c r="N28" s="111"/>
      <c r="O28" s="117">
        <v>-257808207672</v>
      </c>
      <c r="P28" s="103"/>
      <c r="Q28" s="116">
        <f t="shared" si="1"/>
        <v>-75895970554</v>
      </c>
    </row>
    <row r="29" spans="1:17" ht="29.25" customHeight="1">
      <c r="A29" s="107" t="s">
        <v>89</v>
      </c>
      <c r="B29" s="49"/>
      <c r="C29" s="114">
        <v>0</v>
      </c>
      <c r="D29" s="103">
        <v>0</v>
      </c>
      <c r="E29" s="115">
        <v>0</v>
      </c>
      <c r="F29" s="103">
        <v>0</v>
      </c>
      <c r="G29" s="114">
        <v>0</v>
      </c>
      <c r="H29" s="103"/>
      <c r="I29" s="113">
        <f t="shared" si="0"/>
        <v>0</v>
      </c>
      <c r="J29" s="103"/>
      <c r="K29" s="114">
        <v>4399975</v>
      </c>
      <c r="L29" s="111"/>
      <c r="M29" s="114">
        <v>15311861738</v>
      </c>
      <c r="N29" s="111"/>
      <c r="O29" s="117">
        <v>-17626394449</v>
      </c>
      <c r="P29" s="103"/>
      <c r="Q29" s="116">
        <f t="shared" si="1"/>
        <v>-2314532711</v>
      </c>
    </row>
    <row r="30" spans="1:17" ht="29.25" customHeight="1">
      <c r="A30" s="107" t="s">
        <v>175</v>
      </c>
      <c r="B30" s="49"/>
      <c r="C30" s="130">
        <v>6606484</v>
      </c>
      <c r="D30" s="103"/>
      <c r="E30" s="130">
        <v>90307571209</v>
      </c>
      <c r="F30" s="103"/>
      <c r="G30" s="131">
        <v>-46346257113</v>
      </c>
      <c r="H30" s="103"/>
      <c r="I30" s="113">
        <f t="shared" si="0"/>
        <v>43961314096</v>
      </c>
      <c r="J30" s="103"/>
      <c r="K30" s="109">
        <v>39706484</v>
      </c>
      <c r="L30" s="111"/>
      <c r="M30" s="109">
        <v>453851215414</v>
      </c>
      <c r="N30" s="111"/>
      <c r="O30" s="134">
        <v>-269307190866</v>
      </c>
      <c r="P30" s="103"/>
      <c r="Q30" s="113">
        <f t="shared" si="1"/>
        <v>184544024548</v>
      </c>
    </row>
    <row r="31" spans="1:17" ht="29.25" customHeight="1">
      <c r="A31" s="107" t="s">
        <v>37</v>
      </c>
      <c r="B31" s="49"/>
      <c r="C31" s="114">
        <v>0</v>
      </c>
      <c r="D31" s="103">
        <v>0</v>
      </c>
      <c r="E31" s="115">
        <v>0</v>
      </c>
      <c r="F31" s="103">
        <v>0</v>
      </c>
      <c r="G31" s="114">
        <v>0</v>
      </c>
      <c r="H31" s="103"/>
      <c r="I31" s="113">
        <f t="shared" si="0"/>
        <v>0</v>
      </c>
      <c r="J31" s="103"/>
      <c r="K31" s="114">
        <v>281250</v>
      </c>
      <c r="L31" s="111"/>
      <c r="M31" s="114">
        <v>4780759252</v>
      </c>
      <c r="N31" s="111"/>
      <c r="O31" s="117">
        <v>-5088293437</v>
      </c>
      <c r="P31" s="103"/>
      <c r="Q31" s="116">
        <f t="shared" si="1"/>
        <v>-307534185</v>
      </c>
    </row>
    <row r="32" spans="1:17" ht="29.25" customHeight="1">
      <c r="A32" s="107" t="s">
        <v>176</v>
      </c>
      <c r="B32" s="49"/>
      <c r="C32" s="114">
        <v>0</v>
      </c>
      <c r="D32" s="103">
        <v>0</v>
      </c>
      <c r="E32" s="115">
        <v>0</v>
      </c>
      <c r="F32" s="103">
        <v>0</v>
      </c>
      <c r="G32" s="114">
        <v>0</v>
      </c>
      <c r="H32" s="103"/>
      <c r="I32" s="113">
        <f t="shared" si="0"/>
        <v>0</v>
      </c>
      <c r="J32" s="103"/>
      <c r="K32" s="114">
        <v>100617924</v>
      </c>
      <c r="L32" s="111"/>
      <c r="M32" s="114">
        <v>344092544700</v>
      </c>
      <c r="N32" s="111"/>
      <c r="O32" s="117">
        <v>-402077374355</v>
      </c>
      <c r="P32" s="119"/>
      <c r="Q32" s="116">
        <f t="shared" si="1"/>
        <v>-57984829655</v>
      </c>
    </row>
    <row r="33" spans="1:17" ht="29.25" customHeight="1">
      <c r="A33" s="107" t="s">
        <v>35</v>
      </c>
      <c r="B33" s="49"/>
      <c r="C33" s="114">
        <v>0</v>
      </c>
      <c r="D33" s="103">
        <v>0</v>
      </c>
      <c r="E33" s="115">
        <v>0</v>
      </c>
      <c r="F33" s="103">
        <v>0</v>
      </c>
      <c r="G33" s="114">
        <v>0</v>
      </c>
      <c r="H33" s="103"/>
      <c r="I33" s="113">
        <f t="shared" si="0"/>
        <v>0</v>
      </c>
      <c r="J33" s="103"/>
      <c r="K33" s="114">
        <v>660000</v>
      </c>
      <c r="L33" s="111"/>
      <c r="M33" s="114">
        <v>10162042485</v>
      </c>
      <c r="N33" s="111"/>
      <c r="O33" s="117">
        <v>-12859030800</v>
      </c>
      <c r="P33" s="119"/>
      <c r="Q33" s="116">
        <f t="shared" si="1"/>
        <v>-2696988315</v>
      </c>
    </row>
    <row r="34" spans="1:17" ht="29.25" customHeight="1">
      <c r="A34" s="107" t="s">
        <v>39</v>
      </c>
      <c r="B34" s="49"/>
      <c r="C34" s="114">
        <v>0</v>
      </c>
      <c r="D34" s="103">
        <v>0</v>
      </c>
      <c r="E34" s="115">
        <v>0</v>
      </c>
      <c r="F34" s="103">
        <v>0</v>
      </c>
      <c r="G34" s="114">
        <v>0</v>
      </c>
      <c r="H34" s="103"/>
      <c r="I34" s="113">
        <f t="shared" si="0"/>
        <v>0</v>
      </c>
      <c r="J34" s="103"/>
      <c r="K34" s="114">
        <v>100000</v>
      </c>
      <c r="L34" s="111"/>
      <c r="M34" s="114">
        <v>1018410321</v>
      </c>
      <c r="N34" s="111"/>
      <c r="O34" s="117">
        <v>-1298229300</v>
      </c>
      <c r="P34" s="119"/>
      <c r="Q34" s="116">
        <f t="shared" si="1"/>
        <v>-279818979</v>
      </c>
    </row>
    <row r="35" spans="1:17" ht="29.25" customHeight="1">
      <c r="A35" s="107" t="s">
        <v>95</v>
      </c>
      <c r="B35" s="49"/>
      <c r="C35" s="114">
        <v>0</v>
      </c>
      <c r="D35" s="103">
        <v>0</v>
      </c>
      <c r="E35" s="115">
        <v>0</v>
      </c>
      <c r="F35" s="103">
        <v>0</v>
      </c>
      <c r="G35" s="114">
        <v>0</v>
      </c>
      <c r="H35" s="103"/>
      <c r="I35" s="113">
        <f t="shared" si="0"/>
        <v>0</v>
      </c>
      <c r="J35" s="103"/>
      <c r="K35" s="114">
        <v>15000000</v>
      </c>
      <c r="L35" s="111"/>
      <c r="M35" s="114">
        <v>6159768288</v>
      </c>
      <c r="N35" s="111"/>
      <c r="O35" s="117">
        <v>-5941935599</v>
      </c>
      <c r="P35" s="103"/>
      <c r="Q35" s="113">
        <f t="shared" si="1"/>
        <v>217832689</v>
      </c>
    </row>
    <row r="36" spans="1:17" ht="29.25" customHeight="1">
      <c r="A36" s="107" t="s">
        <v>177</v>
      </c>
      <c r="B36" s="49"/>
      <c r="C36" s="109">
        <v>0</v>
      </c>
      <c r="D36" s="103">
        <v>0</v>
      </c>
      <c r="E36" s="118">
        <v>0</v>
      </c>
      <c r="F36" s="103">
        <v>0</v>
      </c>
      <c r="G36" s="114">
        <v>0</v>
      </c>
      <c r="H36" s="103"/>
      <c r="I36" s="113">
        <f t="shared" si="0"/>
        <v>0</v>
      </c>
      <c r="J36" s="103"/>
      <c r="K36" s="109">
        <v>2000001</v>
      </c>
      <c r="L36" s="111"/>
      <c r="M36" s="39">
        <v>6720533415</v>
      </c>
      <c r="N36" s="111"/>
      <c r="O36" s="117">
        <v>-5693622215</v>
      </c>
      <c r="P36" s="103"/>
      <c r="Q36" s="113">
        <f t="shared" si="1"/>
        <v>1026911200</v>
      </c>
    </row>
    <row r="37" spans="1:17" ht="29.25" customHeight="1">
      <c r="A37" s="107" t="s">
        <v>18</v>
      </c>
      <c r="B37" s="49"/>
      <c r="C37" s="114">
        <v>0</v>
      </c>
      <c r="D37" s="103">
        <v>0</v>
      </c>
      <c r="E37" s="115">
        <v>0</v>
      </c>
      <c r="F37" s="103">
        <v>0</v>
      </c>
      <c r="G37" s="114">
        <v>0</v>
      </c>
      <c r="H37" s="103"/>
      <c r="I37" s="113">
        <f t="shared" si="0"/>
        <v>0</v>
      </c>
      <c r="J37" s="103"/>
      <c r="K37" s="114">
        <v>250088714</v>
      </c>
      <c r="L37" s="111"/>
      <c r="M37" s="114">
        <v>572768931144</v>
      </c>
      <c r="N37" s="111"/>
      <c r="O37" s="117">
        <v>-613297890283</v>
      </c>
      <c r="P37" s="103"/>
      <c r="Q37" s="116">
        <f t="shared" si="1"/>
        <v>-40528959139</v>
      </c>
    </row>
    <row r="38" spans="1:17" ht="29.25" customHeight="1">
      <c r="A38" s="107" t="s">
        <v>20</v>
      </c>
      <c r="B38" s="49"/>
      <c r="C38" s="114">
        <v>0</v>
      </c>
      <c r="D38" s="103">
        <v>0</v>
      </c>
      <c r="E38" s="115">
        <v>0</v>
      </c>
      <c r="F38" s="103">
        <v>0</v>
      </c>
      <c r="G38" s="114">
        <v>0</v>
      </c>
      <c r="H38" s="103"/>
      <c r="I38" s="113">
        <f t="shared" si="0"/>
        <v>0</v>
      </c>
      <c r="J38" s="103"/>
      <c r="K38" s="114">
        <v>1562500</v>
      </c>
      <c r="L38" s="111"/>
      <c r="M38" s="114">
        <v>3038475941</v>
      </c>
      <c r="N38" s="111"/>
      <c r="O38" s="120">
        <v>-3275705139</v>
      </c>
      <c r="P38" s="103"/>
      <c r="Q38" s="116">
        <f t="shared" si="1"/>
        <v>-237229198</v>
      </c>
    </row>
    <row r="39" spans="1:17" ht="29.25" customHeight="1">
      <c r="A39" s="107" t="s">
        <v>41</v>
      </c>
      <c r="B39" s="49"/>
      <c r="C39" s="114">
        <v>0</v>
      </c>
      <c r="D39" s="103">
        <v>0</v>
      </c>
      <c r="E39" s="115">
        <v>0</v>
      </c>
      <c r="F39" s="103">
        <v>0</v>
      </c>
      <c r="G39" s="114">
        <v>0</v>
      </c>
      <c r="H39" s="103"/>
      <c r="I39" s="113">
        <f t="shared" si="0"/>
        <v>0</v>
      </c>
      <c r="J39" s="103"/>
      <c r="K39" s="114">
        <v>80000000</v>
      </c>
      <c r="L39" s="111"/>
      <c r="M39" s="114">
        <v>30566915590</v>
      </c>
      <c r="N39" s="111"/>
      <c r="O39" s="117">
        <v>-32852554939</v>
      </c>
      <c r="P39" s="103"/>
      <c r="Q39" s="116">
        <f t="shared" si="1"/>
        <v>-2285639349</v>
      </c>
    </row>
    <row r="40" spans="1:17" ht="29.25" customHeight="1">
      <c r="A40" s="107" t="s">
        <v>213</v>
      </c>
      <c r="B40" s="49"/>
      <c r="C40" s="114">
        <v>0</v>
      </c>
      <c r="D40" s="103">
        <v>0</v>
      </c>
      <c r="E40" s="115">
        <v>0</v>
      </c>
      <c r="F40" s="103">
        <v>0</v>
      </c>
      <c r="G40" s="114">
        <v>0</v>
      </c>
      <c r="H40" s="103"/>
      <c r="I40" s="113">
        <f t="shared" si="0"/>
        <v>0</v>
      </c>
      <c r="J40" s="103"/>
      <c r="K40" s="114">
        <v>970000</v>
      </c>
      <c r="L40" s="111"/>
      <c r="M40" s="114">
        <v>656919633</v>
      </c>
      <c r="N40" s="111"/>
      <c r="O40" s="117">
        <v>-871662564</v>
      </c>
      <c r="P40" s="103"/>
      <c r="Q40" s="116">
        <f t="shared" si="1"/>
        <v>-214742931</v>
      </c>
    </row>
    <row r="41" spans="1:17" ht="29.25" customHeight="1">
      <c r="A41" s="107" t="s">
        <v>178</v>
      </c>
      <c r="B41" s="49"/>
      <c r="C41" s="114">
        <v>0</v>
      </c>
      <c r="D41" s="103">
        <v>0</v>
      </c>
      <c r="E41" s="115">
        <v>0</v>
      </c>
      <c r="F41" s="103">
        <v>0</v>
      </c>
      <c r="G41" s="114">
        <v>0</v>
      </c>
      <c r="H41" s="103"/>
      <c r="I41" s="113">
        <f t="shared" si="0"/>
        <v>0</v>
      </c>
      <c r="J41" s="103"/>
      <c r="K41" s="114">
        <v>208</v>
      </c>
      <c r="L41" s="111"/>
      <c r="M41" s="114">
        <v>726980</v>
      </c>
      <c r="N41" s="111"/>
      <c r="O41" s="117">
        <v>-867988</v>
      </c>
      <c r="P41" s="103"/>
      <c r="Q41" s="116">
        <f t="shared" si="1"/>
        <v>-141008</v>
      </c>
    </row>
    <row r="42" spans="1:17" ht="29.25" customHeight="1">
      <c r="A42" s="107" t="s">
        <v>179</v>
      </c>
      <c r="B42" s="49"/>
      <c r="C42" s="114">
        <v>0</v>
      </c>
      <c r="D42" s="103">
        <v>0</v>
      </c>
      <c r="E42" s="115">
        <v>0</v>
      </c>
      <c r="F42" s="103">
        <v>0</v>
      </c>
      <c r="G42" s="114">
        <v>0</v>
      </c>
      <c r="H42" s="103"/>
      <c r="I42" s="113">
        <f t="shared" si="0"/>
        <v>0</v>
      </c>
      <c r="J42" s="103"/>
      <c r="K42" s="114">
        <v>125187</v>
      </c>
      <c r="L42" s="111"/>
      <c r="M42" s="114">
        <v>437987206</v>
      </c>
      <c r="N42" s="111"/>
      <c r="O42" s="117">
        <v>-437157603</v>
      </c>
      <c r="P42" s="103"/>
      <c r="Q42" s="113">
        <f t="shared" si="1"/>
        <v>829603</v>
      </c>
    </row>
    <row r="43" spans="1:17" ht="29.25" customHeight="1">
      <c r="A43" s="107" t="s">
        <v>94</v>
      </c>
      <c r="B43" s="49"/>
      <c r="C43" s="114">
        <v>0</v>
      </c>
      <c r="D43" s="103">
        <v>0</v>
      </c>
      <c r="E43" s="115">
        <v>0</v>
      </c>
      <c r="F43" s="103">
        <v>0</v>
      </c>
      <c r="G43" s="114">
        <v>0</v>
      </c>
      <c r="H43" s="103"/>
      <c r="I43" s="113">
        <f t="shared" si="0"/>
        <v>0</v>
      </c>
      <c r="J43" s="103"/>
      <c r="K43" s="114">
        <v>509</v>
      </c>
      <c r="L43" s="111"/>
      <c r="M43" s="114">
        <v>1892841</v>
      </c>
      <c r="N43" s="111"/>
      <c r="O43" s="117">
        <v>-1756226</v>
      </c>
      <c r="P43" s="103"/>
      <c r="Q43" s="113">
        <f t="shared" si="1"/>
        <v>136615</v>
      </c>
    </row>
    <row r="44" spans="1:17" ht="29.25" customHeight="1">
      <c r="A44" s="107" t="s">
        <v>32</v>
      </c>
      <c r="B44" s="49"/>
      <c r="C44" s="114">
        <v>0</v>
      </c>
      <c r="D44" s="103">
        <v>0</v>
      </c>
      <c r="E44" s="115">
        <v>0</v>
      </c>
      <c r="F44" s="103">
        <v>0</v>
      </c>
      <c r="G44" s="114">
        <v>0</v>
      </c>
      <c r="H44" s="103"/>
      <c r="I44" s="113">
        <f t="shared" si="0"/>
        <v>0</v>
      </c>
      <c r="J44" s="103"/>
      <c r="K44" s="114">
        <v>2</v>
      </c>
      <c r="L44" s="111"/>
      <c r="M44" s="114">
        <v>2</v>
      </c>
      <c r="N44" s="111"/>
      <c r="O44" s="117">
        <v>-3372</v>
      </c>
      <c r="P44" s="103"/>
      <c r="Q44" s="116">
        <f t="shared" si="1"/>
        <v>-3370</v>
      </c>
    </row>
    <row r="45" spans="1:17" ht="29.25" customHeight="1">
      <c r="A45" s="107" t="s">
        <v>166</v>
      </c>
      <c r="B45" s="49"/>
      <c r="C45" s="109">
        <v>0</v>
      </c>
      <c r="D45" s="103">
        <v>0</v>
      </c>
      <c r="E45" s="118">
        <v>0</v>
      </c>
      <c r="F45" s="103">
        <v>0</v>
      </c>
      <c r="G45" s="114">
        <v>0</v>
      </c>
      <c r="H45" s="103"/>
      <c r="I45" s="113">
        <f t="shared" si="0"/>
        <v>0</v>
      </c>
      <c r="J45" s="103"/>
      <c r="K45" s="109">
        <v>31000000</v>
      </c>
      <c r="L45" s="111"/>
      <c r="M45" s="39">
        <v>78671135291</v>
      </c>
      <c r="N45" s="111"/>
      <c r="O45" s="117">
        <v>-48123865713</v>
      </c>
      <c r="P45" s="103"/>
      <c r="Q45" s="113">
        <f t="shared" si="1"/>
        <v>30547269578</v>
      </c>
    </row>
    <row r="46" spans="1:17" ht="29.25" customHeight="1">
      <c r="A46" s="107" t="s">
        <v>164</v>
      </c>
      <c r="B46" s="49"/>
      <c r="C46" s="109">
        <v>0</v>
      </c>
      <c r="D46" s="130">
        <v>0</v>
      </c>
      <c r="E46" s="118">
        <v>0</v>
      </c>
      <c r="F46" s="103">
        <v>0</v>
      </c>
      <c r="G46" s="114">
        <v>0</v>
      </c>
      <c r="H46" s="103"/>
      <c r="I46" s="113">
        <f t="shared" si="0"/>
        <v>0</v>
      </c>
      <c r="J46" s="103"/>
      <c r="K46" s="109">
        <v>5800000</v>
      </c>
      <c r="L46" s="111"/>
      <c r="M46" s="39">
        <v>18367384793</v>
      </c>
      <c r="N46" s="111"/>
      <c r="O46" s="117">
        <v>-14389888030</v>
      </c>
      <c r="P46" s="103"/>
      <c r="Q46" s="113">
        <f t="shared" si="1"/>
        <v>3977496763</v>
      </c>
    </row>
    <row r="47" spans="1:17" ht="29.25" customHeight="1">
      <c r="A47" s="107" t="s">
        <v>140</v>
      </c>
      <c r="B47" s="49"/>
      <c r="C47" s="115">
        <v>2</v>
      </c>
      <c r="D47" s="115"/>
      <c r="E47" s="115">
        <v>2</v>
      </c>
      <c r="F47" s="103"/>
      <c r="G47" s="131">
        <v>-3647</v>
      </c>
      <c r="H47" s="103"/>
      <c r="I47" s="116">
        <f t="shared" si="0"/>
        <v>-3645</v>
      </c>
      <c r="J47" s="103"/>
      <c r="K47" s="109">
        <v>38000002</v>
      </c>
      <c r="L47" s="111"/>
      <c r="M47" s="109">
        <v>102526835264</v>
      </c>
      <c r="N47" s="111"/>
      <c r="O47" s="134">
        <v>-74047248533</v>
      </c>
      <c r="P47" s="103"/>
      <c r="Q47" s="113">
        <f t="shared" si="1"/>
        <v>28479586731</v>
      </c>
    </row>
    <row r="48" spans="1:17" ht="29.25" customHeight="1">
      <c r="A48" s="107" t="s">
        <v>156</v>
      </c>
      <c r="B48" s="49"/>
      <c r="C48" s="118">
        <v>400000</v>
      </c>
      <c r="D48" s="115"/>
      <c r="E48" s="115">
        <v>3593407318</v>
      </c>
      <c r="F48" s="103"/>
      <c r="G48" s="131">
        <v>-2893563232</v>
      </c>
      <c r="H48" s="103"/>
      <c r="I48" s="115">
        <f t="shared" si="0"/>
        <v>699844086</v>
      </c>
      <c r="J48" s="103"/>
      <c r="K48" s="109">
        <v>5200000</v>
      </c>
      <c r="L48" s="111"/>
      <c r="M48" s="109">
        <v>49166312117</v>
      </c>
      <c r="N48" s="111"/>
      <c r="O48" s="134">
        <v>-37616322042</v>
      </c>
      <c r="P48" s="103"/>
      <c r="Q48" s="113">
        <f t="shared" si="1"/>
        <v>11549990075</v>
      </c>
    </row>
    <row r="49" spans="1:18" ht="29.25" customHeight="1">
      <c r="A49" s="107" t="s">
        <v>21</v>
      </c>
      <c r="B49" s="49"/>
      <c r="C49" s="118">
        <v>0</v>
      </c>
      <c r="D49" s="103">
        <v>0</v>
      </c>
      <c r="E49" s="115">
        <v>0</v>
      </c>
      <c r="F49" s="103">
        <v>0</v>
      </c>
      <c r="G49" s="131">
        <v>0</v>
      </c>
      <c r="H49" s="103"/>
      <c r="I49" s="115">
        <f t="shared" si="0"/>
        <v>0</v>
      </c>
      <c r="J49" s="103"/>
      <c r="K49" s="114">
        <v>9599981</v>
      </c>
      <c r="L49" s="111"/>
      <c r="M49" s="114">
        <v>21567560114</v>
      </c>
      <c r="N49" s="111"/>
      <c r="O49" s="117">
        <v>-23809438477</v>
      </c>
      <c r="P49" s="103"/>
      <c r="Q49" s="116">
        <f t="shared" si="1"/>
        <v>-2241878363</v>
      </c>
    </row>
    <row r="50" spans="1:18" ht="29.25" customHeight="1">
      <c r="A50" s="107" t="s">
        <v>153</v>
      </c>
      <c r="B50" s="49"/>
      <c r="C50" s="118">
        <v>12000000</v>
      </c>
      <c r="D50" s="103"/>
      <c r="E50" s="115">
        <v>22310192768</v>
      </c>
      <c r="F50" s="103"/>
      <c r="G50" s="131">
        <v>-18484353575</v>
      </c>
      <c r="H50" s="103"/>
      <c r="I50" s="115">
        <f>E50+G50</f>
        <v>3825839193</v>
      </c>
      <c r="J50" s="103"/>
      <c r="K50" s="109">
        <v>17263758</v>
      </c>
      <c r="L50" s="111"/>
      <c r="M50" s="109">
        <v>32018382290</v>
      </c>
      <c r="N50" s="111"/>
      <c r="O50" s="134">
        <v>-26592450572</v>
      </c>
      <c r="P50" s="103"/>
      <c r="Q50" s="113">
        <f t="shared" si="1"/>
        <v>5425931718</v>
      </c>
    </row>
    <row r="51" spans="1:18" ht="29.25" customHeight="1">
      <c r="A51" s="107" t="s">
        <v>162</v>
      </c>
      <c r="B51" s="49"/>
      <c r="C51" s="118">
        <v>0</v>
      </c>
      <c r="D51" s="103">
        <v>0</v>
      </c>
      <c r="E51" s="115">
        <v>0</v>
      </c>
      <c r="F51" s="103">
        <v>0</v>
      </c>
      <c r="G51" s="131">
        <v>0</v>
      </c>
      <c r="H51" s="103"/>
      <c r="I51" s="115">
        <f t="shared" si="0"/>
        <v>0</v>
      </c>
      <c r="J51" s="103"/>
      <c r="K51" s="109">
        <v>100000</v>
      </c>
      <c r="L51" s="111"/>
      <c r="M51" s="109">
        <v>520941750</v>
      </c>
      <c r="N51" s="111"/>
      <c r="O51" s="117">
        <v>-451878903</v>
      </c>
      <c r="P51" s="103"/>
      <c r="Q51" s="113">
        <f>M51+O51</f>
        <v>69062847</v>
      </c>
    </row>
    <row r="52" spans="1:18" ht="29.25" customHeight="1">
      <c r="A52" s="107" t="s">
        <v>33</v>
      </c>
      <c r="B52" s="49"/>
      <c r="C52" s="118">
        <v>10850000</v>
      </c>
      <c r="D52" s="103"/>
      <c r="E52" s="115">
        <v>51056894860</v>
      </c>
      <c r="F52" s="103"/>
      <c r="G52" s="131">
        <v>-38509423477</v>
      </c>
      <c r="H52" s="103"/>
      <c r="I52" s="115">
        <f t="shared" si="0"/>
        <v>12547471383</v>
      </c>
      <c r="J52" s="103"/>
      <c r="K52" s="109">
        <v>12850000</v>
      </c>
      <c r="L52" s="111"/>
      <c r="M52" s="109">
        <v>60772268047</v>
      </c>
      <c r="N52" s="111"/>
      <c r="O52" s="134">
        <v>-45607934718</v>
      </c>
      <c r="P52" s="103"/>
      <c r="Q52" s="113">
        <f>M52+O52</f>
        <v>15164333329</v>
      </c>
    </row>
    <row r="53" spans="1:18" ht="29.25" customHeight="1">
      <c r="A53" s="107" t="s">
        <v>205</v>
      </c>
      <c r="B53" s="49"/>
      <c r="C53" s="118">
        <v>1969123</v>
      </c>
      <c r="D53" s="103"/>
      <c r="E53" s="115">
        <v>11935701098</v>
      </c>
      <c r="F53" s="103"/>
      <c r="G53" s="131">
        <v>-11027323469</v>
      </c>
      <c r="H53" s="131"/>
      <c r="I53" s="115">
        <f t="shared" si="0"/>
        <v>908377629</v>
      </c>
      <c r="J53" s="103"/>
      <c r="K53" s="109">
        <v>11969123</v>
      </c>
      <c r="L53" s="111"/>
      <c r="M53" s="109">
        <v>75792997961</v>
      </c>
      <c r="N53" s="111"/>
      <c r="O53" s="134">
        <v>-67028515240</v>
      </c>
      <c r="P53" s="103"/>
      <c r="Q53" s="113">
        <f>M53+O53</f>
        <v>8764482721</v>
      </c>
    </row>
    <row r="54" spans="1:18" ht="29.25" customHeight="1">
      <c r="A54" s="107" t="s">
        <v>219</v>
      </c>
      <c r="B54" s="49"/>
      <c r="C54" s="118">
        <v>837502</v>
      </c>
      <c r="D54" s="103"/>
      <c r="E54" s="115">
        <v>3912652510</v>
      </c>
      <c r="F54" s="103"/>
      <c r="G54" s="131">
        <v>-3712385999</v>
      </c>
      <c r="H54" s="131"/>
      <c r="I54" s="115">
        <f>E54+G54</f>
        <v>200266511</v>
      </c>
      <c r="J54" s="103"/>
      <c r="K54" s="109">
        <v>837502</v>
      </c>
      <c r="L54" s="109"/>
      <c r="M54" s="109">
        <v>3912652510</v>
      </c>
      <c r="N54" s="111"/>
      <c r="O54" s="135">
        <v>-3712385999</v>
      </c>
      <c r="P54" s="103"/>
      <c r="Q54" s="113">
        <f>M54+O54</f>
        <v>200266511</v>
      </c>
    </row>
    <row r="55" spans="1:18" ht="29.25" customHeight="1">
      <c r="A55" s="46" t="s">
        <v>42</v>
      </c>
      <c r="B55" s="46"/>
      <c r="C55" s="118">
        <v>200000</v>
      </c>
      <c r="D55" s="103"/>
      <c r="E55" s="115">
        <v>2916777690</v>
      </c>
      <c r="F55" s="103"/>
      <c r="G55" s="131">
        <v>-1814369759</v>
      </c>
      <c r="H55" s="131"/>
      <c r="I55" s="115">
        <f>E55+G55</f>
        <v>1102407931</v>
      </c>
      <c r="J55" s="103"/>
      <c r="K55" s="109">
        <v>200000</v>
      </c>
      <c r="L55" s="109"/>
      <c r="M55" s="109">
        <v>2916777690</v>
      </c>
      <c r="N55" s="111"/>
      <c r="O55" s="135">
        <v>-1814369759</v>
      </c>
      <c r="P55" s="103"/>
      <c r="Q55" s="113">
        <f t="shared" ref="Q55:Q57" si="2">M55+O55</f>
        <v>1102407931</v>
      </c>
    </row>
    <row r="56" spans="1:18" ht="29.25" customHeight="1">
      <c r="A56" s="46" t="s">
        <v>224</v>
      </c>
      <c r="B56" s="46"/>
      <c r="C56" s="118">
        <v>8000000</v>
      </c>
      <c r="D56" s="103"/>
      <c r="E56" s="115">
        <v>21767294520</v>
      </c>
      <c r="F56" s="103"/>
      <c r="G56" s="131">
        <v>-19100445231</v>
      </c>
      <c r="H56" s="103"/>
      <c r="I56" s="115">
        <f>E56+G56</f>
        <v>2666849289</v>
      </c>
      <c r="J56" s="103"/>
      <c r="K56" s="109">
        <v>8000000</v>
      </c>
      <c r="L56" s="109"/>
      <c r="M56" s="109">
        <v>21767294520</v>
      </c>
      <c r="N56" s="111"/>
      <c r="O56" s="135">
        <v>-19100445231</v>
      </c>
      <c r="P56" s="103"/>
      <c r="Q56" s="113">
        <f t="shared" si="2"/>
        <v>2666849289</v>
      </c>
    </row>
    <row r="57" spans="1:18" ht="29.25" customHeight="1">
      <c r="A57" s="46" t="s">
        <v>163</v>
      </c>
      <c r="B57" s="46"/>
      <c r="C57" s="118">
        <v>4000000</v>
      </c>
      <c r="D57" s="103"/>
      <c r="E57" s="115">
        <v>9735167685</v>
      </c>
      <c r="F57" s="103"/>
      <c r="G57" s="131">
        <v>-10853702160</v>
      </c>
      <c r="H57" s="103"/>
      <c r="I57" s="116">
        <f>E57+G57</f>
        <v>-1118534475</v>
      </c>
      <c r="J57" s="103"/>
      <c r="K57" s="109">
        <v>4000000</v>
      </c>
      <c r="L57" s="109"/>
      <c r="M57" s="109">
        <v>9735167685</v>
      </c>
      <c r="N57" s="111"/>
      <c r="O57" s="135">
        <v>-10853702160</v>
      </c>
      <c r="P57" s="103"/>
      <c r="Q57" s="116">
        <f t="shared" si="2"/>
        <v>-1118534475</v>
      </c>
    </row>
    <row r="58" spans="1:18" ht="30" customHeight="1">
      <c r="A58" s="121" t="s">
        <v>210</v>
      </c>
      <c r="B58" s="122"/>
      <c r="C58" s="118">
        <v>0</v>
      </c>
      <c r="D58" s="103"/>
      <c r="E58" s="115">
        <v>0</v>
      </c>
      <c r="F58" s="103"/>
      <c r="G58" s="131">
        <v>0</v>
      </c>
      <c r="H58" s="103"/>
      <c r="I58" s="113">
        <f t="shared" si="0"/>
        <v>0</v>
      </c>
      <c r="J58" s="103"/>
      <c r="K58" s="111">
        <v>26119</v>
      </c>
      <c r="L58" s="111"/>
      <c r="M58" s="111">
        <v>414993347652</v>
      </c>
      <c r="N58" s="111"/>
      <c r="O58" s="117">
        <v>-269444085811</v>
      </c>
      <c r="P58" s="103"/>
      <c r="Q58" s="113">
        <f t="shared" si="1"/>
        <v>145549261841</v>
      </c>
    </row>
    <row r="59" spans="1:18" ht="30" customHeight="1">
      <c r="A59" s="123" t="s">
        <v>211</v>
      </c>
      <c r="B59" s="122"/>
      <c r="C59" s="118">
        <v>24200</v>
      </c>
      <c r="D59" s="103"/>
      <c r="E59" s="115">
        <v>149409273206</v>
      </c>
      <c r="F59" s="103"/>
      <c r="G59" s="131">
        <v>-27260524260</v>
      </c>
      <c r="H59" s="103"/>
      <c r="I59" s="113">
        <f t="shared" si="0"/>
        <v>122148748946</v>
      </c>
      <c r="J59" s="103"/>
      <c r="K59" s="111">
        <v>210572</v>
      </c>
      <c r="L59" s="111"/>
      <c r="M59" s="111">
        <v>478510357119</v>
      </c>
      <c r="N59" s="111"/>
      <c r="O59" s="117">
        <v>-236120369950</v>
      </c>
      <c r="P59" s="103"/>
      <c r="Q59" s="113">
        <f t="shared" si="1"/>
        <v>242389987169</v>
      </c>
    </row>
    <row r="60" spans="1:18" ht="30" customHeight="1" thickBot="1">
      <c r="A60" s="49" t="s">
        <v>43</v>
      </c>
      <c r="B60" s="49"/>
      <c r="C60" s="124">
        <f>SUM(C7:C59)</f>
        <v>192256210</v>
      </c>
      <c r="D60" s="103"/>
      <c r="E60" s="125">
        <f>SUM(E7:E59)</f>
        <v>777946215253</v>
      </c>
      <c r="F60" s="103"/>
      <c r="G60" s="126">
        <f>SUM(G7:G59)</f>
        <v>-572935427482</v>
      </c>
      <c r="H60" s="103"/>
      <c r="I60" s="127">
        <f>SUM(I7:I59)</f>
        <v>205010787771</v>
      </c>
      <c r="J60" s="103"/>
      <c r="K60" s="124">
        <f>SUM(K7:K59)</f>
        <v>1106333854</v>
      </c>
      <c r="L60" s="111"/>
      <c r="M60" s="124">
        <f>SUM(M7:M59)</f>
        <v>4222408345667</v>
      </c>
      <c r="N60" s="111"/>
      <c r="O60" s="128">
        <f>SUM(O7:O59)</f>
        <v>-3684622280644</v>
      </c>
      <c r="P60" s="103"/>
      <c r="Q60" s="127">
        <f>SUM(Q7:Q59)</f>
        <v>537786065023</v>
      </c>
    </row>
    <row r="61" spans="1:18" ht="30" customHeight="1" thickTop="1">
      <c r="A61" s="49"/>
      <c r="B61" s="49"/>
      <c r="C61" s="129"/>
      <c r="D61" s="103"/>
      <c r="E61" s="49"/>
      <c r="F61" s="103"/>
      <c r="G61" s="49"/>
      <c r="H61" s="103"/>
      <c r="I61" s="129"/>
      <c r="J61" s="103"/>
      <c r="K61" s="49"/>
      <c r="L61" s="103"/>
      <c r="M61" s="49"/>
      <c r="N61" s="103"/>
      <c r="O61" s="49"/>
      <c r="P61" s="103"/>
      <c r="Q61" s="103"/>
      <c r="R61" s="103"/>
    </row>
    <row r="62" spans="1:18">
      <c r="A62" s="49"/>
      <c r="B62" s="49"/>
      <c r="C62" s="129"/>
      <c r="D62" s="103"/>
      <c r="E62" s="49"/>
      <c r="F62" s="103"/>
      <c r="G62" s="49"/>
      <c r="H62" s="103"/>
      <c r="I62" s="129"/>
      <c r="J62" s="103"/>
      <c r="K62" s="49"/>
      <c r="L62" s="103"/>
      <c r="M62" s="49"/>
      <c r="N62" s="103"/>
      <c r="O62" s="49"/>
      <c r="P62" s="103"/>
      <c r="Q62" s="129"/>
    </row>
  </sheetData>
  <autoFilter ref="A1:A61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3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/>
    <pageSetUpPr fitToPage="1"/>
  </sheetPr>
  <dimension ref="A1:X42"/>
  <sheetViews>
    <sheetView rightToLeft="1" view="pageBreakPreview" zoomScaleNormal="100" zoomScaleSheetLayoutView="100" workbookViewId="0">
      <selection activeCell="V2" sqref="V2"/>
    </sheetView>
  </sheetViews>
  <sheetFormatPr defaultRowHeight="30" customHeight="1"/>
  <cols>
    <col min="1" max="1" width="28.5703125" style="174" customWidth="1"/>
    <col min="2" max="2" width="1.28515625" style="174" customWidth="1"/>
    <col min="3" max="3" width="15.85546875" style="174" customWidth="1"/>
    <col min="4" max="4" width="1.28515625" style="174" customWidth="1"/>
    <col min="5" max="5" width="16.28515625" style="231" customWidth="1"/>
    <col min="6" max="6" width="1.28515625" style="174" customWidth="1"/>
    <col min="7" max="7" width="13" style="174" customWidth="1"/>
    <col min="8" max="8" width="1.28515625" style="174" customWidth="1"/>
    <col min="9" max="9" width="18.140625" style="174" customWidth="1"/>
    <col min="10" max="10" width="1.28515625" style="174" customWidth="1"/>
    <col min="11" max="12" width="18.140625" style="174" customWidth="1"/>
    <col min="13" max="13" width="1.28515625" style="174" customWidth="1"/>
    <col min="14" max="15" width="13.42578125" style="174" customWidth="1"/>
    <col min="16" max="16" width="1.28515625" style="174" customWidth="1"/>
    <col min="17" max="17" width="15.5703125" style="174" customWidth="1"/>
    <col min="18" max="18" width="1.28515625" style="174" customWidth="1"/>
    <col min="19" max="19" width="15.5703125" style="174" customWidth="1"/>
    <col min="20" max="20" width="1.28515625" style="174" customWidth="1"/>
    <col min="21" max="21" width="16.5703125" style="192" customWidth="1"/>
    <col min="22" max="22" width="13.5703125" style="175" bestFit="1" customWidth="1"/>
    <col min="23" max="23" width="14.85546875" style="175" customWidth="1"/>
    <col min="24" max="24" width="11" style="175" bestFit="1" customWidth="1"/>
    <col min="25" max="16384" width="9.140625" style="175"/>
  </cols>
  <sheetData>
    <row r="1" spans="1:24" ht="30" customHeight="1">
      <c r="A1" s="172" t="s">
        <v>133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</row>
    <row r="2" spans="1:24" ht="30" customHeight="1">
      <c r="A2" s="172" t="s">
        <v>138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</row>
    <row r="3" spans="1:24" ht="30" customHeight="1">
      <c r="A3" s="172" t="s">
        <v>222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</row>
    <row r="4" spans="1:24" ht="30" customHeight="1">
      <c r="A4" s="177" t="s">
        <v>124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</row>
    <row r="5" spans="1:24" ht="30" customHeight="1">
      <c r="C5" s="179" t="s">
        <v>82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U5" s="211" t="s">
        <v>83</v>
      </c>
    </row>
    <row r="6" spans="1:24" ht="42">
      <c r="A6" s="212" t="s">
        <v>125</v>
      </c>
      <c r="C6" s="213" t="s">
        <v>48</v>
      </c>
      <c r="D6" s="181"/>
      <c r="E6" s="214" t="s">
        <v>9</v>
      </c>
      <c r="F6" s="181"/>
      <c r="G6" s="213" t="s">
        <v>47</v>
      </c>
      <c r="H6" s="181"/>
      <c r="I6" s="213" t="s">
        <v>126</v>
      </c>
      <c r="J6" s="181"/>
      <c r="K6" s="213" t="s">
        <v>127</v>
      </c>
      <c r="L6" s="215" t="s">
        <v>214</v>
      </c>
      <c r="M6" s="181"/>
      <c r="N6" s="213" t="s">
        <v>128</v>
      </c>
      <c r="O6" s="216" t="s">
        <v>215</v>
      </c>
      <c r="P6" s="181"/>
      <c r="Q6" s="213" t="s">
        <v>129</v>
      </c>
      <c r="R6" s="181"/>
      <c r="S6" s="213" t="s">
        <v>130</v>
      </c>
      <c r="U6" s="217" t="s">
        <v>130</v>
      </c>
    </row>
    <row r="7" spans="1:24" ht="24" customHeight="1">
      <c r="A7" s="218" t="s">
        <v>180</v>
      </c>
      <c r="C7" s="219"/>
      <c r="D7" s="219"/>
      <c r="E7" s="220">
        <v>0</v>
      </c>
      <c r="F7" s="221"/>
      <c r="G7" s="222">
        <v>0</v>
      </c>
      <c r="H7" s="221">
        <v>0</v>
      </c>
      <c r="I7" s="222">
        <v>0</v>
      </c>
      <c r="J7" s="221">
        <v>0</v>
      </c>
      <c r="K7" s="222">
        <v>0</v>
      </c>
      <c r="L7" s="222">
        <v>0</v>
      </c>
      <c r="M7" s="221">
        <v>0</v>
      </c>
      <c r="N7" s="222">
        <v>0</v>
      </c>
      <c r="O7" s="222">
        <v>0</v>
      </c>
      <c r="P7" s="221">
        <v>0</v>
      </c>
      <c r="Q7" s="222">
        <v>0</v>
      </c>
      <c r="R7" s="221">
        <v>0</v>
      </c>
      <c r="S7" s="222">
        <v>0</v>
      </c>
      <c r="U7" s="223">
        <v>1261356871</v>
      </c>
    </row>
    <row r="8" spans="1:24" ht="30.75" customHeight="1">
      <c r="A8" s="218" t="s">
        <v>181</v>
      </c>
      <c r="C8" s="224"/>
      <c r="D8" s="219"/>
      <c r="E8" s="220">
        <v>0</v>
      </c>
      <c r="F8" s="221"/>
      <c r="G8" s="222">
        <v>0</v>
      </c>
      <c r="H8" s="221">
        <v>0</v>
      </c>
      <c r="I8" s="222">
        <v>0</v>
      </c>
      <c r="J8" s="221">
        <v>0</v>
      </c>
      <c r="K8" s="222">
        <v>0</v>
      </c>
      <c r="L8" s="222">
        <v>0</v>
      </c>
      <c r="M8" s="221">
        <v>0</v>
      </c>
      <c r="N8" s="222">
        <v>0</v>
      </c>
      <c r="O8" s="222">
        <v>0</v>
      </c>
      <c r="P8" s="221">
        <v>0</v>
      </c>
      <c r="Q8" s="222">
        <v>0</v>
      </c>
      <c r="R8" s="221">
        <v>0</v>
      </c>
      <c r="S8" s="222">
        <v>0</v>
      </c>
      <c r="U8" s="223">
        <v>6633933</v>
      </c>
      <c r="V8" s="210"/>
      <c r="W8" s="194"/>
    </row>
    <row r="9" spans="1:24" ht="27.75" customHeight="1">
      <c r="A9" s="218" t="s">
        <v>182</v>
      </c>
      <c r="C9" s="224"/>
      <c r="D9" s="219"/>
      <c r="E9" s="220">
        <v>0</v>
      </c>
      <c r="F9" s="221"/>
      <c r="G9" s="222">
        <v>0</v>
      </c>
      <c r="H9" s="221">
        <v>0</v>
      </c>
      <c r="I9" s="222">
        <v>0</v>
      </c>
      <c r="J9" s="221">
        <v>0</v>
      </c>
      <c r="K9" s="222">
        <v>0</v>
      </c>
      <c r="L9" s="222">
        <v>0</v>
      </c>
      <c r="M9" s="221">
        <v>0</v>
      </c>
      <c r="N9" s="222">
        <v>0</v>
      </c>
      <c r="O9" s="222">
        <v>0</v>
      </c>
      <c r="P9" s="221">
        <v>0</v>
      </c>
      <c r="Q9" s="222">
        <v>0</v>
      </c>
      <c r="R9" s="221">
        <v>0</v>
      </c>
      <c r="S9" s="222">
        <v>0</v>
      </c>
      <c r="U9" s="223">
        <v>13862501</v>
      </c>
    </row>
    <row r="10" spans="1:24" ht="30" customHeight="1">
      <c r="A10" s="218" t="s">
        <v>183</v>
      </c>
      <c r="C10" s="219"/>
      <c r="D10" s="219"/>
      <c r="E10" s="221">
        <v>0</v>
      </c>
      <c r="F10" s="221"/>
      <c r="G10" s="221">
        <v>0</v>
      </c>
      <c r="H10" s="221"/>
      <c r="I10" s="221">
        <f>E10*G10</f>
        <v>0</v>
      </c>
      <c r="J10" s="221"/>
      <c r="K10" s="221">
        <v>0</v>
      </c>
      <c r="L10" s="221">
        <v>0</v>
      </c>
      <c r="M10" s="221"/>
      <c r="N10" s="221">
        <f>I10*0.000255</f>
        <v>0</v>
      </c>
      <c r="O10" s="221">
        <v>0</v>
      </c>
      <c r="P10" s="221"/>
      <c r="Q10" s="221">
        <v>0</v>
      </c>
      <c r="R10" s="221"/>
      <c r="S10" s="225">
        <v>0</v>
      </c>
      <c r="U10" s="223">
        <v>293407018</v>
      </c>
      <c r="V10" s="189"/>
      <c r="W10" s="189"/>
      <c r="X10" s="189"/>
    </row>
    <row r="11" spans="1:24" ht="30" customHeight="1">
      <c r="A11" s="218" t="s">
        <v>184</v>
      </c>
      <c r="C11" s="219"/>
      <c r="D11" s="219"/>
      <c r="E11" s="221">
        <v>0</v>
      </c>
      <c r="F11" s="221"/>
      <c r="G11" s="221">
        <v>0</v>
      </c>
      <c r="H11" s="221"/>
      <c r="I11" s="221">
        <v>0</v>
      </c>
      <c r="J11" s="221"/>
      <c r="K11" s="221">
        <v>0</v>
      </c>
      <c r="L11" s="221">
        <v>0</v>
      </c>
      <c r="M11" s="221"/>
      <c r="N11" s="221">
        <v>0</v>
      </c>
      <c r="O11" s="221">
        <v>0</v>
      </c>
      <c r="P11" s="221"/>
      <c r="Q11" s="221">
        <v>0</v>
      </c>
      <c r="R11" s="221"/>
      <c r="S11" s="225">
        <v>0</v>
      </c>
      <c r="U11" s="223">
        <v>21227823</v>
      </c>
      <c r="V11" s="189"/>
      <c r="W11" s="189"/>
      <c r="X11" s="189"/>
    </row>
    <row r="12" spans="1:24" ht="30" customHeight="1">
      <c r="A12" s="218" t="s">
        <v>185</v>
      </c>
      <c r="C12" s="219"/>
      <c r="D12" s="219"/>
      <c r="E12" s="221">
        <v>0</v>
      </c>
      <c r="F12" s="221"/>
      <c r="G12" s="221">
        <v>0</v>
      </c>
      <c r="H12" s="221"/>
      <c r="I12" s="221">
        <f>E12*G12</f>
        <v>0</v>
      </c>
      <c r="J12" s="221"/>
      <c r="K12" s="221">
        <v>0</v>
      </c>
      <c r="L12" s="221">
        <v>0</v>
      </c>
      <c r="M12" s="221"/>
      <c r="N12" s="221">
        <f t="shared" ref="N12:N32" si="0">I12*0.000255</f>
        <v>0</v>
      </c>
      <c r="O12" s="221">
        <v>0</v>
      </c>
      <c r="P12" s="221"/>
      <c r="Q12" s="221">
        <v>0</v>
      </c>
      <c r="R12" s="221"/>
      <c r="S12" s="225">
        <v>0</v>
      </c>
      <c r="U12" s="223">
        <v>259914</v>
      </c>
      <c r="V12" s="189"/>
      <c r="X12" s="189"/>
    </row>
    <row r="13" spans="1:24" ht="30" customHeight="1">
      <c r="A13" s="218" t="s">
        <v>186</v>
      </c>
      <c r="C13" s="219"/>
      <c r="D13" s="219"/>
      <c r="E13" s="221">
        <v>0</v>
      </c>
      <c r="F13" s="221"/>
      <c r="G13" s="221">
        <v>0</v>
      </c>
      <c r="H13" s="221"/>
      <c r="I13" s="221">
        <v>0</v>
      </c>
      <c r="J13" s="221"/>
      <c r="K13" s="221">
        <v>0</v>
      </c>
      <c r="L13" s="221">
        <v>0</v>
      </c>
      <c r="M13" s="221"/>
      <c r="N13" s="221">
        <v>0</v>
      </c>
      <c r="O13" s="221">
        <v>0</v>
      </c>
      <c r="P13" s="221"/>
      <c r="Q13" s="221">
        <v>0</v>
      </c>
      <c r="R13" s="221"/>
      <c r="S13" s="225">
        <v>0</v>
      </c>
      <c r="U13" s="223">
        <v>-2149446</v>
      </c>
      <c r="V13" s="189"/>
      <c r="X13" s="189"/>
    </row>
    <row r="14" spans="1:24" ht="30" customHeight="1">
      <c r="A14" s="218" t="s">
        <v>187</v>
      </c>
      <c r="C14" s="219"/>
      <c r="D14" s="219"/>
      <c r="E14" s="221">
        <v>0</v>
      </c>
      <c r="F14" s="221"/>
      <c r="G14" s="221">
        <v>0</v>
      </c>
      <c r="H14" s="221"/>
      <c r="I14" s="221">
        <v>0</v>
      </c>
      <c r="J14" s="221"/>
      <c r="K14" s="221">
        <v>0</v>
      </c>
      <c r="L14" s="221">
        <v>0</v>
      </c>
      <c r="M14" s="221"/>
      <c r="N14" s="221">
        <v>0</v>
      </c>
      <c r="O14" s="221">
        <v>0</v>
      </c>
      <c r="P14" s="221"/>
      <c r="Q14" s="221">
        <v>0</v>
      </c>
      <c r="R14" s="221"/>
      <c r="S14" s="225">
        <v>0</v>
      </c>
      <c r="U14" s="223">
        <v>-5055616</v>
      </c>
      <c r="V14" s="189"/>
      <c r="X14" s="189"/>
    </row>
    <row r="15" spans="1:24" ht="30" customHeight="1">
      <c r="A15" s="218" t="s">
        <v>188</v>
      </c>
      <c r="C15" s="219"/>
      <c r="D15" s="219"/>
      <c r="E15" s="221">
        <v>0</v>
      </c>
      <c r="F15" s="221"/>
      <c r="G15" s="221">
        <v>0</v>
      </c>
      <c r="H15" s="221"/>
      <c r="I15" s="221">
        <v>0</v>
      </c>
      <c r="J15" s="221"/>
      <c r="K15" s="221">
        <v>0</v>
      </c>
      <c r="L15" s="221">
        <v>0</v>
      </c>
      <c r="M15" s="221"/>
      <c r="N15" s="221">
        <v>0</v>
      </c>
      <c r="O15" s="221">
        <v>0</v>
      </c>
      <c r="P15" s="221"/>
      <c r="Q15" s="221">
        <v>0</v>
      </c>
      <c r="R15" s="221"/>
      <c r="S15" s="225">
        <v>0</v>
      </c>
      <c r="U15" s="223">
        <v>31288788</v>
      </c>
      <c r="V15" s="189"/>
      <c r="X15" s="189"/>
    </row>
    <row r="16" spans="1:24" ht="30" customHeight="1">
      <c r="A16" s="218" t="s">
        <v>189</v>
      </c>
      <c r="C16" s="219"/>
      <c r="D16" s="219"/>
      <c r="E16" s="221">
        <v>0</v>
      </c>
      <c r="F16" s="221"/>
      <c r="G16" s="221">
        <v>0</v>
      </c>
      <c r="H16" s="221"/>
      <c r="I16" s="221">
        <v>0</v>
      </c>
      <c r="J16" s="221"/>
      <c r="K16" s="221">
        <v>0</v>
      </c>
      <c r="L16" s="221">
        <v>0</v>
      </c>
      <c r="M16" s="221"/>
      <c r="N16" s="221">
        <v>0</v>
      </c>
      <c r="O16" s="221">
        <v>0</v>
      </c>
      <c r="P16" s="221"/>
      <c r="Q16" s="221">
        <v>0</v>
      </c>
      <c r="R16" s="221"/>
      <c r="S16" s="225">
        <v>0</v>
      </c>
      <c r="U16" s="223">
        <v>919674</v>
      </c>
      <c r="V16" s="189"/>
      <c r="X16" s="189"/>
    </row>
    <row r="17" spans="1:24" ht="30" customHeight="1">
      <c r="A17" s="218" t="s">
        <v>190</v>
      </c>
      <c r="C17" s="219"/>
      <c r="D17" s="219"/>
      <c r="E17" s="221">
        <v>0</v>
      </c>
      <c r="F17" s="221"/>
      <c r="G17" s="221">
        <v>0</v>
      </c>
      <c r="H17" s="221"/>
      <c r="I17" s="221">
        <v>0</v>
      </c>
      <c r="J17" s="221"/>
      <c r="K17" s="221">
        <v>0</v>
      </c>
      <c r="L17" s="221">
        <v>0</v>
      </c>
      <c r="M17" s="221"/>
      <c r="N17" s="221">
        <v>0</v>
      </c>
      <c r="O17" s="221">
        <v>0</v>
      </c>
      <c r="P17" s="221"/>
      <c r="Q17" s="221">
        <v>0</v>
      </c>
      <c r="R17" s="221"/>
      <c r="S17" s="225">
        <v>0</v>
      </c>
      <c r="U17" s="223">
        <v>553837</v>
      </c>
      <c r="V17" s="189"/>
      <c r="X17" s="189"/>
    </row>
    <row r="18" spans="1:24" ht="30" customHeight="1">
      <c r="A18" s="218" t="s">
        <v>191</v>
      </c>
      <c r="C18" s="219"/>
      <c r="D18" s="219"/>
      <c r="E18" s="221">
        <v>0</v>
      </c>
      <c r="F18" s="221"/>
      <c r="G18" s="221">
        <v>0</v>
      </c>
      <c r="H18" s="221"/>
      <c r="I18" s="221">
        <v>0</v>
      </c>
      <c r="J18" s="221"/>
      <c r="K18" s="221">
        <v>0</v>
      </c>
      <c r="L18" s="221">
        <v>0</v>
      </c>
      <c r="M18" s="221"/>
      <c r="N18" s="221">
        <v>0</v>
      </c>
      <c r="O18" s="221">
        <v>0</v>
      </c>
      <c r="P18" s="221"/>
      <c r="Q18" s="221">
        <v>0</v>
      </c>
      <c r="R18" s="221"/>
      <c r="S18" s="225">
        <v>0</v>
      </c>
      <c r="U18" s="223">
        <v>479759730</v>
      </c>
      <c r="V18" s="189"/>
      <c r="X18" s="189"/>
    </row>
    <row r="19" spans="1:24" ht="30" customHeight="1">
      <c r="A19" s="218" t="s">
        <v>192</v>
      </c>
      <c r="C19" s="219"/>
      <c r="D19" s="219"/>
      <c r="E19" s="221">
        <v>0</v>
      </c>
      <c r="F19" s="221"/>
      <c r="G19" s="221">
        <v>0</v>
      </c>
      <c r="H19" s="221"/>
      <c r="I19" s="221">
        <v>0</v>
      </c>
      <c r="J19" s="221"/>
      <c r="K19" s="221">
        <v>0</v>
      </c>
      <c r="L19" s="221">
        <v>0</v>
      </c>
      <c r="M19" s="221"/>
      <c r="N19" s="221">
        <v>0</v>
      </c>
      <c r="O19" s="221">
        <v>0</v>
      </c>
      <c r="P19" s="221"/>
      <c r="Q19" s="221">
        <v>0</v>
      </c>
      <c r="R19" s="221"/>
      <c r="S19" s="225">
        <v>0</v>
      </c>
      <c r="U19" s="223">
        <v>823942606</v>
      </c>
      <c r="V19" s="189"/>
      <c r="X19" s="189"/>
    </row>
    <row r="20" spans="1:24" ht="30" customHeight="1">
      <c r="A20" s="218" t="s">
        <v>193</v>
      </c>
      <c r="C20" s="219"/>
      <c r="D20" s="219"/>
      <c r="E20" s="221">
        <v>0</v>
      </c>
      <c r="F20" s="221"/>
      <c r="G20" s="221">
        <v>0</v>
      </c>
      <c r="H20" s="221"/>
      <c r="I20" s="221">
        <v>0</v>
      </c>
      <c r="J20" s="221"/>
      <c r="K20" s="221">
        <v>0</v>
      </c>
      <c r="L20" s="221">
        <v>0</v>
      </c>
      <c r="M20" s="221"/>
      <c r="N20" s="221">
        <v>0</v>
      </c>
      <c r="O20" s="221">
        <v>0</v>
      </c>
      <c r="P20" s="221"/>
      <c r="Q20" s="221">
        <v>0</v>
      </c>
      <c r="R20" s="221"/>
      <c r="S20" s="225">
        <v>0</v>
      </c>
      <c r="U20" s="223">
        <v>32163682</v>
      </c>
      <c r="V20" s="189"/>
      <c r="X20" s="189"/>
    </row>
    <row r="21" spans="1:24" ht="30" customHeight="1">
      <c r="A21" s="218" t="s">
        <v>194</v>
      </c>
      <c r="C21" s="219"/>
      <c r="D21" s="219"/>
      <c r="E21" s="221">
        <v>0</v>
      </c>
      <c r="F21" s="221"/>
      <c r="G21" s="221">
        <v>0</v>
      </c>
      <c r="H21" s="221"/>
      <c r="I21" s="221">
        <v>0</v>
      </c>
      <c r="J21" s="221"/>
      <c r="K21" s="221">
        <v>0</v>
      </c>
      <c r="L21" s="221">
        <v>0</v>
      </c>
      <c r="M21" s="221"/>
      <c r="N21" s="221">
        <v>0</v>
      </c>
      <c r="O21" s="221">
        <v>0</v>
      </c>
      <c r="P21" s="221"/>
      <c r="Q21" s="221">
        <v>0</v>
      </c>
      <c r="R21" s="221"/>
      <c r="S21" s="225">
        <v>0</v>
      </c>
      <c r="U21" s="223">
        <v>7579997</v>
      </c>
      <c r="V21" s="189"/>
      <c r="X21" s="189"/>
    </row>
    <row r="22" spans="1:24" ht="30" customHeight="1">
      <c r="A22" s="218" t="s">
        <v>195</v>
      </c>
      <c r="C22" s="219"/>
      <c r="D22" s="219"/>
      <c r="E22" s="221">
        <v>0</v>
      </c>
      <c r="F22" s="221"/>
      <c r="G22" s="221">
        <v>0</v>
      </c>
      <c r="H22" s="221"/>
      <c r="I22" s="221">
        <v>0</v>
      </c>
      <c r="J22" s="221"/>
      <c r="K22" s="221">
        <v>0</v>
      </c>
      <c r="L22" s="221">
        <v>0</v>
      </c>
      <c r="M22" s="221"/>
      <c r="N22" s="221">
        <v>0</v>
      </c>
      <c r="O22" s="221">
        <v>0</v>
      </c>
      <c r="P22" s="221"/>
      <c r="Q22" s="221">
        <v>0</v>
      </c>
      <c r="R22" s="221"/>
      <c r="S22" s="225">
        <v>0</v>
      </c>
      <c r="U22" s="223">
        <v>339404</v>
      </c>
      <c r="V22" s="189"/>
      <c r="X22" s="189"/>
    </row>
    <row r="23" spans="1:24" ht="30" customHeight="1">
      <c r="A23" s="218" t="s">
        <v>196</v>
      </c>
      <c r="C23" s="219"/>
      <c r="D23" s="219"/>
      <c r="E23" s="221">
        <v>0</v>
      </c>
      <c r="F23" s="221"/>
      <c r="G23" s="221">
        <v>0</v>
      </c>
      <c r="H23" s="221"/>
      <c r="I23" s="221">
        <v>0</v>
      </c>
      <c r="J23" s="221"/>
      <c r="K23" s="221">
        <v>0</v>
      </c>
      <c r="L23" s="221">
        <v>0</v>
      </c>
      <c r="M23" s="221"/>
      <c r="N23" s="221">
        <v>0</v>
      </c>
      <c r="O23" s="221">
        <v>0</v>
      </c>
      <c r="P23" s="221"/>
      <c r="Q23" s="221">
        <v>0</v>
      </c>
      <c r="R23" s="221"/>
      <c r="S23" s="225">
        <v>0</v>
      </c>
      <c r="U23" s="223">
        <v>2997709</v>
      </c>
      <c r="V23" s="189"/>
      <c r="X23" s="189"/>
    </row>
    <row r="24" spans="1:24" ht="30" customHeight="1">
      <c r="A24" s="218" t="s">
        <v>197</v>
      </c>
      <c r="C24" s="219"/>
      <c r="D24" s="219"/>
      <c r="E24" s="221">
        <v>0</v>
      </c>
      <c r="F24" s="221"/>
      <c r="G24" s="221">
        <v>0</v>
      </c>
      <c r="H24" s="221"/>
      <c r="I24" s="221">
        <v>0</v>
      </c>
      <c r="J24" s="221"/>
      <c r="K24" s="221">
        <v>0</v>
      </c>
      <c r="L24" s="221">
        <v>0</v>
      </c>
      <c r="M24" s="221"/>
      <c r="N24" s="221">
        <v>0</v>
      </c>
      <c r="O24" s="221">
        <v>0</v>
      </c>
      <c r="P24" s="221"/>
      <c r="Q24" s="221">
        <v>0</v>
      </c>
      <c r="R24" s="221"/>
      <c r="S24" s="225">
        <v>0</v>
      </c>
      <c r="U24" s="223">
        <v>49861</v>
      </c>
      <c r="V24" s="189"/>
      <c r="X24" s="189"/>
    </row>
    <row r="25" spans="1:24" ht="30" customHeight="1">
      <c r="A25" s="218" t="s">
        <v>198</v>
      </c>
      <c r="C25" s="219"/>
      <c r="D25" s="219"/>
      <c r="E25" s="221">
        <v>0</v>
      </c>
      <c r="F25" s="221"/>
      <c r="G25" s="221">
        <v>0</v>
      </c>
      <c r="H25" s="221"/>
      <c r="I25" s="221">
        <v>0</v>
      </c>
      <c r="J25" s="221"/>
      <c r="K25" s="221">
        <v>0</v>
      </c>
      <c r="L25" s="221">
        <v>0</v>
      </c>
      <c r="M25" s="221"/>
      <c r="N25" s="221">
        <v>0</v>
      </c>
      <c r="O25" s="221">
        <v>0</v>
      </c>
      <c r="P25" s="221"/>
      <c r="Q25" s="221">
        <v>0</v>
      </c>
      <c r="R25" s="221"/>
      <c r="S25" s="225">
        <v>0</v>
      </c>
      <c r="U25" s="223">
        <v>24829054</v>
      </c>
      <c r="V25" s="189"/>
      <c r="X25" s="189"/>
    </row>
    <row r="26" spans="1:24" ht="30" customHeight="1">
      <c r="A26" s="218" t="s">
        <v>199</v>
      </c>
      <c r="C26" s="219"/>
      <c r="D26" s="219"/>
      <c r="E26" s="221">
        <v>0</v>
      </c>
      <c r="F26" s="221"/>
      <c r="G26" s="221">
        <v>0</v>
      </c>
      <c r="H26" s="221"/>
      <c r="I26" s="221">
        <f>E26*G26</f>
        <v>0</v>
      </c>
      <c r="J26" s="221"/>
      <c r="K26" s="221">
        <v>0</v>
      </c>
      <c r="L26" s="221">
        <v>0</v>
      </c>
      <c r="M26" s="221"/>
      <c r="N26" s="221">
        <f t="shared" si="0"/>
        <v>0</v>
      </c>
      <c r="O26" s="221">
        <v>0</v>
      </c>
      <c r="P26" s="221"/>
      <c r="Q26" s="221">
        <v>0</v>
      </c>
      <c r="R26" s="221"/>
      <c r="S26" s="225">
        <v>0</v>
      </c>
      <c r="U26" s="223">
        <v>46016597</v>
      </c>
      <c r="V26" s="189"/>
      <c r="X26" s="189"/>
    </row>
    <row r="27" spans="1:24" ht="30" customHeight="1">
      <c r="A27" s="218" t="s">
        <v>200</v>
      </c>
      <c r="C27" s="219"/>
      <c r="D27" s="219"/>
      <c r="E27" s="221">
        <v>0</v>
      </c>
      <c r="F27" s="221"/>
      <c r="G27" s="221">
        <v>0</v>
      </c>
      <c r="H27" s="221"/>
      <c r="I27" s="221">
        <f t="shared" ref="I27:I32" si="1">E27*G27</f>
        <v>0</v>
      </c>
      <c r="J27" s="221"/>
      <c r="K27" s="221">
        <v>0</v>
      </c>
      <c r="L27" s="221">
        <v>0</v>
      </c>
      <c r="M27" s="221"/>
      <c r="N27" s="221">
        <f t="shared" si="0"/>
        <v>0</v>
      </c>
      <c r="O27" s="221">
        <v>0</v>
      </c>
      <c r="P27" s="221"/>
      <c r="Q27" s="221">
        <v>0</v>
      </c>
      <c r="R27" s="221"/>
      <c r="S27" s="225">
        <v>0</v>
      </c>
      <c r="U27" s="223">
        <v>6251993</v>
      </c>
      <c r="V27" s="189"/>
      <c r="X27" s="189"/>
    </row>
    <row r="28" spans="1:24" ht="30" customHeight="1">
      <c r="A28" s="218" t="s">
        <v>201</v>
      </c>
      <c r="C28" s="219"/>
      <c r="D28" s="219"/>
      <c r="E28" s="221">
        <v>0</v>
      </c>
      <c r="F28" s="221"/>
      <c r="G28" s="221">
        <v>0</v>
      </c>
      <c r="H28" s="221"/>
      <c r="I28" s="221">
        <f t="shared" si="1"/>
        <v>0</v>
      </c>
      <c r="J28" s="221"/>
      <c r="K28" s="221">
        <v>0</v>
      </c>
      <c r="L28" s="221">
        <v>0</v>
      </c>
      <c r="M28" s="221"/>
      <c r="N28" s="221">
        <f t="shared" si="0"/>
        <v>0</v>
      </c>
      <c r="O28" s="221">
        <v>0</v>
      </c>
      <c r="P28" s="221"/>
      <c r="Q28" s="221">
        <v>0</v>
      </c>
      <c r="R28" s="221"/>
      <c r="S28" s="225">
        <v>0</v>
      </c>
      <c r="U28" s="223">
        <v>-25799277</v>
      </c>
      <c r="V28" s="189"/>
    </row>
    <row r="29" spans="1:24" ht="30" customHeight="1">
      <c r="A29" s="218" t="s">
        <v>157</v>
      </c>
      <c r="C29" s="219"/>
      <c r="D29" s="219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5"/>
      <c r="U29" s="223">
        <v>3417843</v>
      </c>
      <c r="V29" s="189"/>
    </row>
    <row r="30" spans="1:24" ht="30" customHeight="1">
      <c r="A30" s="218" t="s">
        <v>144</v>
      </c>
      <c r="C30" s="219"/>
      <c r="D30" s="219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5"/>
      <c r="U30" s="223">
        <v>-162233096</v>
      </c>
      <c r="V30" s="189"/>
    </row>
    <row r="31" spans="1:24" ht="30" customHeight="1">
      <c r="A31" s="218" t="s">
        <v>158</v>
      </c>
      <c r="C31" s="219"/>
      <c r="D31" s="219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5"/>
      <c r="U31" s="223">
        <v>-7828913</v>
      </c>
      <c r="V31" s="189"/>
    </row>
    <row r="32" spans="1:24" ht="30" customHeight="1">
      <c r="A32" s="218" t="s">
        <v>145</v>
      </c>
      <c r="C32" s="219"/>
      <c r="D32" s="219"/>
      <c r="E32" s="221">
        <v>0</v>
      </c>
      <c r="F32" s="221"/>
      <c r="G32" s="221">
        <v>0</v>
      </c>
      <c r="H32" s="221"/>
      <c r="I32" s="221">
        <f t="shared" si="1"/>
        <v>0</v>
      </c>
      <c r="J32" s="221"/>
      <c r="K32" s="221">
        <v>0</v>
      </c>
      <c r="L32" s="221">
        <v>0</v>
      </c>
      <c r="M32" s="221"/>
      <c r="N32" s="221">
        <f t="shared" si="0"/>
        <v>0</v>
      </c>
      <c r="O32" s="221"/>
      <c r="P32" s="221"/>
      <c r="Q32" s="221">
        <v>0</v>
      </c>
      <c r="R32" s="221"/>
      <c r="S32" s="225">
        <v>0</v>
      </c>
      <c r="U32" s="223">
        <v>-491535701</v>
      </c>
      <c r="V32" s="189"/>
    </row>
    <row r="33" spans="1:23" ht="30" customHeight="1">
      <c r="A33" s="218" t="s">
        <v>202</v>
      </c>
      <c r="C33" s="219"/>
      <c r="D33" s="219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6"/>
      <c r="U33" s="223">
        <v>-1430944</v>
      </c>
      <c r="V33" s="189"/>
    </row>
    <row r="34" spans="1:23" ht="30" customHeight="1">
      <c r="A34" s="218" t="s">
        <v>203</v>
      </c>
      <c r="C34" s="219"/>
      <c r="D34" s="219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6"/>
      <c r="U34" s="223">
        <v>-3552377</v>
      </c>
      <c r="V34" s="189"/>
    </row>
    <row r="35" spans="1:23" ht="30" customHeight="1">
      <c r="A35" s="218" t="s">
        <v>57</v>
      </c>
      <c r="C35" s="219"/>
      <c r="D35" s="219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6"/>
      <c r="U35" s="223">
        <v>-104802664</v>
      </c>
      <c r="V35" s="189"/>
    </row>
    <row r="36" spans="1:23" ht="30" customHeight="1">
      <c r="A36" s="218" t="s">
        <v>207</v>
      </c>
      <c r="C36" s="219" t="s">
        <v>209</v>
      </c>
      <c r="D36" s="219"/>
      <c r="E36" s="221"/>
      <c r="F36" s="221"/>
      <c r="G36" s="221">
        <v>0</v>
      </c>
      <c r="H36" s="221"/>
      <c r="I36" s="221">
        <v>0</v>
      </c>
      <c r="J36" s="221"/>
      <c r="K36" s="221"/>
      <c r="L36" s="221">
        <v>0</v>
      </c>
      <c r="M36" s="221"/>
      <c r="N36" s="221">
        <v>0</v>
      </c>
      <c r="O36" s="221">
        <v>0</v>
      </c>
      <c r="P36" s="221"/>
      <c r="Q36" s="221">
        <v>0</v>
      </c>
      <c r="R36" s="221"/>
      <c r="S36" s="223">
        <v>-598739</v>
      </c>
      <c r="U36" s="223">
        <v>500720122</v>
      </c>
      <c r="V36" s="189"/>
    </row>
    <row r="37" spans="1:23" ht="30" customHeight="1">
      <c r="A37" s="218" t="s">
        <v>208</v>
      </c>
      <c r="C37" s="219" t="s">
        <v>209</v>
      </c>
      <c r="D37" s="219"/>
      <c r="E37" s="223">
        <v>55000</v>
      </c>
      <c r="F37" s="223"/>
      <c r="G37" s="223">
        <v>3750</v>
      </c>
      <c r="H37" s="223"/>
      <c r="I37" s="223">
        <f>E37*G37</f>
        <v>206250000</v>
      </c>
      <c r="J37" s="223"/>
      <c r="K37" s="223"/>
      <c r="L37" s="223">
        <v>205115625</v>
      </c>
      <c r="M37" s="221"/>
      <c r="N37" s="223">
        <f>G37*E37*0.0005</f>
        <v>103125</v>
      </c>
      <c r="O37" s="223">
        <f>E37*G37*0.005</f>
        <v>1031250</v>
      </c>
      <c r="P37" s="223"/>
      <c r="Q37" s="223">
        <f>N37</f>
        <v>103125</v>
      </c>
      <c r="R37" s="223"/>
      <c r="S37" s="223">
        <f>177999874-1134375</f>
        <v>176865499</v>
      </c>
      <c r="U37" s="223">
        <v>-485571045</v>
      </c>
      <c r="V37" s="189"/>
      <c r="W37" s="189"/>
    </row>
    <row r="38" spans="1:23" ht="30" customHeight="1">
      <c r="A38" s="218" t="s">
        <v>218</v>
      </c>
      <c r="C38" s="219" t="s">
        <v>209</v>
      </c>
      <c r="D38" s="219"/>
      <c r="E38" s="221"/>
      <c r="F38" s="221"/>
      <c r="G38" s="221">
        <v>0</v>
      </c>
      <c r="H38" s="221"/>
      <c r="I38" s="221">
        <v>0</v>
      </c>
      <c r="J38" s="221"/>
      <c r="K38" s="221"/>
      <c r="L38" s="221">
        <v>0</v>
      </c>
      <c r="M38" s="221"/>
      <c r="N38" s="221">
        <v>0</v>
      </c>
      <c r="O38" s="221">
        <v>0</v>
      </c>
      <c r="P38" s="221">
        <v>0</v>
      </c>
      <c r="Q38" s="221">
        <v>0</v>
      </c>
      <c r="R38" s="221"/>
      <c r="S38" s="223">
        <v>-791396</v>
      </c>
      <c r="U38" s="223">
        <v>808462283</v>
      </c>
      <c r="V38" s="189"/>
      <c r="W38" s="194"/>
    </row>
    <row r="39" spans="1:23" s="230" customFormat="1" ht="30" customHeight="1" thickBot="1">
      <c r="A39" s="204" t="s">
        <v>43</v>
      </c>
      <c r="B39" s="204"/>
      <c r="C39" s="206"/>
      <c r="D39" s="204"/>
      <c r="E39" s="227">
        <f>SUM(E7:E38)</f>
        <v>55000</v>
      </c>
      <c r="F39" s="204"/>
      <c r="G39" s="228">
        <f>SUM(G29:G37)</f>
        <v>3750</v>
      </c>
      <c r="H39" s="204"/>
      <c r="I39" s="203">
        <f>SUM(I7:I38)</f>
        <v>206250000</v>
      </c>
      <c r="J39" s="204"/>
      <c r="K39" s="203">
        <f>SUM(K7:K38)</f>
        <v>0</v>
      </c>
      <c r="L39" s="206"/>
      <c r="M39" s="204"/>
      <c r="N39" s="203">
        <f>SUM(N7:N38)</f>
        <v>103125</v>
      </c>
      <c r="O39" s="228">
        <f>SUM(O29:O38)</f>
        <v>1031250</v>
      </c>
      <c r="P39" s="204"/>
      <c r="Q39" s="203">
        <f>SUM(Q7:Q38)</f>
        <v>103125</v>
      </c>
      <c r="R39" s="204"/>
      <c r="S39" s="205">
        <f>SUM(S7:S38)</f>
        <v>175475364</v>
      </c>
      <c r="T39" s="204"/>
      <c r="U39" s="229">
        <f>SUM(U7:U38)</f>
        <v>3076082161</v>
      </c>
    </row>
    <row r="40" spans="1:23" ht="30" customHeight="1" thickTop="1">
      <c r="V40" s="232"/>
    </row>
    <row r="41" spans="1:23" ht="30" customHeight="1">
      <c r="S41" s="191"/>
    </row>
    <row r="42" spans="1:23" ht="30" customHeight="1">
      <c r="Q42" s="221"/>
      <c r="S42" s="191"/>
    </row>
  </sheetData>
  <autoFilter ref="A1:A40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  <ignoredErrors>
    <ignoredError sqref="G39 O3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/>
    <pageSetUpPr fitToPage="1"/>
  </sheetPr>
  <dimension ref="A1:M40"/>
  <sheetViews>
    <sheetView rightToLeft="1" view="pageBreakPreview" topLeftCell="A2" zoomScaleNormal="100" zoomScaleSheetLayoutView="100" workbookViewId="0">
      <selection activeCell="K3" sqref="K3"/>
    </sheetView>
  </sheetViews>
  <sheetFormatPr defaultRowHeight="30" customHeight="1"/>
  <cols>
    <col min="1" max="1" width="28.140625" style="174" customWidth="1"/>
    <col min="2" max="2" width="17" style="174" customWidth="1"/>
    <col min="3" max="3" width="21.85546875" style="174" customWidth="1"/>
    <col min="4" max="4" width="21.7109375" style="192" customWidth="1"/>
    <col min="5" max="5" width="23.140625" style="237" customWidth="1"/>
    <col min="6" max="6" width="17.5703125" style="174" customWidth="1"/>
    <col min="7" max="7" width="21.42578125" style="174" customWidth="1"/>
    <col min="8" max="8" width="22.85546875" style="192" customWidth="1"/>
    <col min="9" max="9" width="20.85546875" style="192" customWidth="1"/>
    <col min="10" max="10" width="9.140625" style="175"/>
    <col min="11" max="12" width="15.85546875" style="175" bestFit="1" customWidth="1"/>
    <col min="13" max="16384" width="9.140625" style="175"/>
  </cols>
  <sheetData>
    <row r="1" spans="1:11" ht="30" customHeight="1">
      <c r="A1" s="172" t="s">
        <v>133</v>
      </c>
      <c r="B1" s="172"/>
      <c r="C1" s="172"/>
      <c r="D1" s="172"/>
      <c r="E1" s="172"/>
      <c r="F1" s="172"/>
      <c r="G1" s="172"/>
      <c r="H1" s="172"/>
      <c r="I1" s="172"/>
    </row>
    <row r="2" spans="1:11" ht="30" customHeight="1">
      <c r="A2" s="172" t="s">
        <v>69</v>
      </c>
      <c r="B2" s="172"/>
      <c r="C2" s="172"/>
      <c r="D2" s="172"/>
      <c r="E2" s="172"/>
      <c r="F2" s="172"/>
      <c r="G2" s="172"/>
      <c r="H2" s="172"/>
      <c r="I2" s="172"/>
    </row>
    <row r="3" spans="1:11" ht="30" customHeight="1">
      <c r="A3" s="172" t="s">
        <v>222</v>
      </c>
      <c r="B3" s="172"/>
      <c r="C3" s="172"/>
      <c r="D3" s="172"/>
      <c r="E3" s="172"/>
      <c r="F3" s="172"/>
      <c r="G3" s="172"/>
      <c r="H3" s="172"/>
      <c r="I3" s="172"/>
    </row>
    <row r="4" spans="1:11" s="233" customFormat="1" ht="30" customHeight="1">
      <c r="A4" s="177" t="s">
        <v>131</v>
      </c>
      <c r="B4" s="177"/>
      <c r="C4" s="177"/>
      <c r="D4" s="177"/>
      <c r="E4" s="177"/>
      <c r="F4" s="177"/>
      <c r="G4" s="177"/>
      <c r="H4" s="177"/>
      <c r="I4" s="177"/>
    </row>
    <row r="5" spans="1:11" s="233" customFormat="1" ht="30" customHeight="1">
      <c r="A5" s="234" t="s">
        <v>72</v>
      </c>
      <c r="B5" s="234" t="s">
        <v>82</v>
      </c>
      <c r="C5" s="234"/>
      <c r="D5" s="234"/>
      <c r="E5" s="234"/>
      <c r="F5" s="234" t="s">
        <v>83</v>
      </c>
      <c r="G5" s="234"/>
      <c r="H5" s="234"/>
      <c r="I5" s="234"/>
    </row>
    <row r="6" spans="1:11" s="233" customFormat="1" ht="40.5" customHeight="1">
      <c r="A6" s="234"/>
      <c r="B6" s="216" t="s">
        <v>9</v>
      </c>
      <c r="C6" s="216" t="s">
        <v>11</v>
      </c>
      <c r="D6" s="235" t="s">
        <v>122</v>
      </c>
      <c r="E6" s="235" t="s">
        <v>132</v>
      </c>
      <c r="F6" s="213" t="s">
        <v>9</v>
      </c>
      <c r="G6" s="213" t="s">
        <v>11</v>
      </c>
      <c r="H6" s="217" t="s">
        <v>122</v>
      </c>
      <c r="I6" s="217" t="s">
        <v>132</v>
      </c>
    </row>
    <row r="7" spans="1:11" s="233" customFormat="1" ht="30" customHeight="1">
      <c r="A7" s="236" t="s">
        <v>15</v>
      </c>
      <c r="B7" s="237">
        <v>65000000</v>
      </c>
      <c r="C7" s="237">
        <v>75333138400</v>
      </c>
      <c r="D7" s="237">
        <v>-80686435050</v>
      </c>
      <c r="E7" s="237">
        <f>C7+D7</f>
        <v>-5353296650</v>
      </c>
      <c r="F7" s="191">
        <v>65000000</v>
      </c>
      <c r="G7" s="191">
        <v>75333138400</v>
      </c>
      <c r="H7" s="237">
        <v>-100925896496</v>
      </c>
      <c r="I7" s="192">
        <f>G7+H7</f>
        <v>-25592758096</v>
      </c>
    </row>
    <row r="8" spans="1:11" s="233" customFormat="1" ht="30" customHeight="1">
      <c r="A8" s="238" t="s">
        <v>156</v>
      </c>
      <c r="B8" s="237">
        <v>1714</v>
      </c>
      <c r="C8" s="237">
        <v>9604139</v>
      </c>
      <c r="D8" s="237">
        <v>-1484900578</v>
      </c>
      <c r="E8" s="237">
        <f t="shared" ref="E8:E35" si="0">C8+D8</f>
        <v>-1475296439</v>
      </c>
      <c r="F8" s="191">
        <v>1714</v>
      </c>
      <c r="G8" s="191">
        <v>9604139</v>
      </c>
      <c r="H8" s="237">
        <v>-8268356</v>
      </c>
      <c r="I8" s="192">
        <f t="shared" ref="I8:I35" si="1">G8+H8</f>
        <v>1335783</v>
      </c>
    </row>
    <row r="9" spans="1:11" s="233" customFormat="1" ht="30" customHeight="1">
      <c r="A9" s="238" t="s">
        <v>32</v>
      </c>
      <c r="B9" s="237">
        <v>800000</v>
      </c>
      <c r="C9" s="237">
        <v>1406641952</v>
      </c>
      <c r="D9" s="237">
        <v>-1888488264</v>
      </c>
      <c r="E9" s="237">
        <f t="shared" si="0"/>
        <v>-481846312</v>
      </c>
      <c r="F9" s="191">
        <v>800000</v>
      </c>
      <c r="G9" s="191">
        <v>1406641952</v>
      </c>
      <c r="H9" s="237">
        <v>-1275557150</v>
      </c>
      <c r="I9" s="192">
        <f t="shared" si="1"/>
        <v>131084802</v>
      </c>
    </row>
    <row r="10" spans="1:11" s="233" customFormat="1" ht="30" customHeight="1">
      <c r="A10" s="238" t="s">
        <v>159</v>
      </c>
      <c r="B10" s="237">
        <v>63400000</v>
      </c>
      <c r="C10" s="237">
        <v>135319233618</v>
      </c>
      <c r="D10" s="237">
        <v>-243261811971</v>
      </c>
      <c r="E10" s="237">
        <f t="shared" si="0"/>
        <v>-107942578353</v>
      </c>
      <c r="F10" s="191">
        <v>63400000</v>
      </c>
      <c r="G10" s="191">
        <v>135319233618</v>
      </c>
      <c r="H10" s="237">
        <v>-147066754451</v>
      </c>
      <c r="I10" s="192">
        <f t="shared" si="1"/>
        <v>-11747520833</v>
      </c>
    </row>
    <row r="11" spans="1:11" s="233" customFormat="1" ht="30" customHeight="1">
      <c r="A11" s="238" t="s">
        <v>153</v>
      </c>
      <c r="B11" s="237">
        <v>7713548</v>
      </c>
      <c r="C11" s="237">
        <v>13784714015</v>
      </c>
      <c r="D11" s="237">
        <v>-22594087200</v>
      </c>
      <c r="E11" s="237">
        <f t="shared" si="0"/>
        <v>-8809373185</v>
      </c>
      <c r="F11" s="191">
        <v>7713548</v>
      </c>
      <c r="G11" s="191">
        <v>13784714015</v>
      </c>
      <c r="H11" s="237">
        <v>-11881662369</v>
      </c>
      <c r="I11" s="192">
        <f t="shared" si="1"/>
        <v>1903051646</v>
      </c>
    </row>
    <row r="12" spans="1:11" s="233" customFormat="1" ht="30" customHeight="1">
      <c r="A12" s="238" t="s">
        <v>167</v>
      </c>
      <c r="B12" s="237">
        <v>18321</v>
      </c>
      <c r="C12" s="237">
        <v>244512643</v>
      </c>
      <c r="D12" s="237">
        <v>-297778222</v>
      </c>
      <c r="E12" s="237">
        <f t="shared" si="0"/>
        <v>-53265579</v>
      </c>
      <c r="F12" s="202">
        <v>18321</v>
      </c>
      <c r="G12" s="191">
        <v>244512643</v>
      </c>
      <c r="H12" s="237">
        <v>-202046920</v>
      </c>
      <c r="I12" s="192">
        <f t="shared" si="1"/>
        <v>42465723</v>
      </c>
      <c r="K12" s="210"/>
    </row>
    <row r="13" spans="1:11" s="233" customFormat="1" ht="30" customHeight="1">
      <c r="A13" s="238" t="s">
        <v>20</v>
      </c>
      <c r="B13" s="237">
        <v>342500</v>
      </c>
      <c r="C13" s="237">
        <v>675966572</v>
      </c>
      <c r="D13" s="237">
        <v>-691939639</v>
      </c>
      <c r="E13" s="237">
        <f t="shared" si="0"/>
        <v>-15973067</v>
      </c>
      <c r="F13" s="202">
        <v>342500</v>
      </c>
      <c r="G13" s="191">
        <v>675966572</v>
      </c>
      <c r="H13" s="237">
        <v>-718034873</v>
      </c>
      <c r="I13" s="192">
        <f t="shared" si="1"/>
        <v>-42068301</v>
      </c>
      <c r="K13" s="210"/>
    </row>
    <row r="14" spans="1:11" s="233" customFormat="1" ht="30" customHeight="1">
      <c r="A14" s="238" t="s">
        <v>163</v>
      </c>
      <c r="B14" s="237">
        <v>1000000</v>
      </c>
      <c r="C14" s="237">
        <v>2231615230</v>
      </c>
      <c r="D14" s="237">
        <v>-3271261290</v>
      </c>
      <c r="E14" s="237">
        <f t="shared" si="0"/>
        <v>-1039646060</v>
      </c>
      <c r="F14" s="202">
        <v>1000000</v>
      </c>
      <c r="G14" s="191">
        <v>2231615230</v>
      </c>
      <c r="H14" s="237">
        <v>-2713425535</v>
      </c>
      <c r="I14" s="192">
        <f t="shared" si="1"/>
        <v>-481810305</v>
      </c>
      <c r="K14" s="210"/>
    </row>
    <row r="15" spans="1:11" s="233" customFormat="1" ht="30" customHeight="1">
      <c r="A15" s="238" t="s">
        <v>154</v>
      </c>
      <c r="B15" s="237">
        <v>3301550</v>
      </c>
      <c r="C15" s="237">
        <v>37641573422</v>
      </c>
      <c r="D15" s="237">
        <v>-45438522486</v>
      </c>
      <c r="E15" s="237">
        <f t="shared" si="0"/>
        <v>-7796949064</v>
      </c>
      <c r="F15" s="202">
        <v>3301550</v>
      </c>
      <c r="G15" s="191">
        <v>37641573422</v>
      </c>
      <c r="H15" s="237">
        <v>-52530447658</v>
      </c>
      <c r="I15" s="192">
        <f t="shared" si="1"/>
        <v>-14888874236</v>
      </c>
      <c r="K15" s="239"/>
    </row>
    <row r="16" spans="1:11" s="233" customFormat="1" ht="30" customHeight="1">
      <c r="A16" s="238" t="s">
        <v>23</v>
      </c>
      <c r="B16" s="237">
        <v>25000</v>
      </c>
      <c r="C16" s="237">
        <v>966222912</v>
      </c>
      <c r="D16" s="237">
        <v>-2004054687</v>
      </c>
      <c r="E16" s="237">
        <f t="shared" si="0"/>
        <v>-1037831775</v>
      </c>
      <c r="F16" s="202">
        <v>25000</v>
      </c>
      <c r="G16" s="191">
        <v>966222912</v>
      </c>
      <c r="H16" s="237">
        <v>-754235435</v>
      </c>
      <c r="I16" s="192">
        <f t="shared" si="1"/>
        <v>211987477</v>
      </c>
    </row>
    <row r="17" spans="1:13" s="233" customFormat="1" ht="30" customHeight="1">
      <c r="A17" s="238" t="s">
        <v>139</v>
      </c>
      <c r="B17" s="237">
        <v>28119937</v>
      </c>
      <c r="C17" s="237">
        <v>67217290858</v>
      </c>
      <c r="D17" s="237">
        <v>-84073751298</v>
      </c>
      <c r="E17" s="237">
        <f t="shared" si="0"/>
        <v>-16856460440</v>
      </c>
      <c r="F17" s="202">
        <v>28119937</v>
      </c>
      <c r="G17" s="191">
        <v>67217290858</v>
      </c>
      <c r="H17" s="237">
        <v>-78239393277</v>
      </c>
      <c r="I17" s="192">
        <f t="shared" si="1"/>
        <v>-11022102419</v>
      </c>
    </row>
    <row r="18" spans="1:13" s="233" customFormat="1" ht="30" customHeight="1">
      <c r="A18" s="238" t="s">
        <v>29</v>
      </c>
      <c r="B18" s="237">
        <v>163166170</v>
      </c>
      <c r="C18" s="237">
        <v>323971695907</v>
      </c>
      <c r="D18" s="237">
        <v>-388266848891</v>
      </c>
      <c r="E18" s="237">
        <f t="shared" si="0"/>
        <v>-64295152984</v>
      </c>
      <c r="F18" s="202">
        <v>163166170</v>
      </c>
      <c r="G18" s="191">
        <v>323971695907</v>
      </c>
      <c r="H18" s="237">
        <v>-234689798960</v>
      </c>
      <c r="I18" s="192">
        <f t="shared" si="1"/>
        <v>89281896947</v>
      </c>
    </row>
    <row r="19" spans="1:13" s="233" customFormat="1" ht="30" customHeight="1">
      <c r="A19" s="238" t="s">
        <v>30</v>
      </c>
      <c r="B19" s="237">
        <v>58400000</v>
      </c>
      <c r="C19" s="237">
        <v>166312390160</v>
      </c>
      <c r="D19" s="237">
        <v>-182908262817</v>
      </c>
      <c r="E19" s="237">
        <f t="shared" si="0"/>
        <v>-16595872657</v>
      </c>
      <c r="F19" s="202">
        <v>58400000</v>
      </c>
      <c r="G19" s="191">
        <v>166312390160</v>
      </c>
      <c r="H19" s="237">
        <v>-139433250156</v>
      </c>
      <c r="I19" s="192">
        <f t="shared" si="1"/>
        <v>26879140004</v>
      </c>
    </row>
    <row r="20" spans="1:13" s="233" customFormat="1" ht="30" customHeight="1">
      <c r="A20" s="238" t="s">
        <v>31</v>
      </c>
      <c r="B20" s="237">
        <v>312700000</v>
      </c>
      <c r="C20" s="237">
        <v>1045653133730</v>
      </c>
      <c r="D20" s="237">
        <v>-1254244395555</v>
      </c>
      <c r="E20" s="237">
        <f t="shared" si="0"/>
        <v>-208591261825</v>
      </c>
      <c r="F20" s="202">
        <v>312700000</v>
      </c>
      <c r="G20" s="191">
        <v>1045653133730</v>
      </c>
      <c r="H20" s="237">
        <v>-1057667162675</v>
      </c>
      <c r="I20" s="192">
        <f t="shared" si="1"/>
        <v>-12014028945</v>
      </c>
    </row>
    <row r="21" spans="1:13" s="233" customFormat="1" ht="30" customHeight="1">
      <c r="A21" s="238" t="s">
        <v>33</v>
      </c>
      <c r="B21" s="237">
        <v>73112562</v>
      </c>
      <c r="C21" s="237">
        <v>336257207787</v>
      </c>
      <c r="D21" s="237">
        <v>-414716187315</v>
      </c>
      <c r="E21" s="237">
        <f t="shared" si="0"/>
        <v>-78458979528</v>
      </c>
      <c r="F21" s="202">
        <v>73112562</v>
      </c>
      <c r="G21" s="191">
        <v>336257207787</v>
      </c>
      <c r="H21" s="237">
        <v>-259495171532</v>
      </c>
      <c r="I21" s="192">
        <f t="shared" si="1"/>
        <v>76762036255</v>
      </c>
    </row>
    <row r="22" spans="1:13" s="233" customFormat="1" ht="30" customHeight="1">
      <c r="A22" s="238" t="s">
        <v>34</v>
      </c>
      <c r="B22" s="237">
        <v>11403752</v>
      </c>
      <c r="C22" s="237">
        <v>32792611690</v>
      </c>
      <c r="D22" s="237">
        <v>-36170720533</v>
      </c>
      <c r="E22" s="237">
        <f t="shared" si="0"/>
        <v>-3378108843</v>
      </c>
      <c r="F22" s="202">
        <v>11403752</v>
      </c>
      <c r="G22" s="191">
        <v>32792611690</v>
      </c>
      <c r="H22" s="237">
        <v>-32913156152</v>
      </c>
      <c r="I22" s="192">
        <f t="shared" si="1"/>
        <v>-120544462</v>
      </c>
    </row>
    <row r="23" spans="1:13" s="233" customFormat="1" ht="30" customHeight="1">
      <c r="A23" s="238" t="s">
        <v>36</v>
      </c>
      <c r="B23" s="237">
        <v>67400000</v>
      </c>
      <c r="C23" s="237">
        <v>905541632920</v>
      </c>
      <c r="D23" s="237">
        <v>-1119057891141</v>
      </c>
      <c r="E23" s="237">
        <f t="shared" si="0"/>
        <v>-213516258221</v>
      </c>
      <c r="F23" s="202">
        <v>67400000</v>
      </c>
      <c r="G23" s="240">
        <v>905541632920</v>
      </c>
      <c r="H23" s="237">
        <v>-472829076779</v>
      </c>
      <c r="I23" s="192">
        <f t="shared" si="1"/>
        <v>432712556141</v>
      </c>
    </row>
    <row r="24" spans="1:13" s="233" customFormat="1" ht="30" customHeight="1">
      <c r="A24" s="238" t="s">
        <v>38</v>
      </c>
      <c r="B24" s="237">
        <v>51187974</v>
      </c>
      <c r="C24" s="237">
        <v>401767021501</v>
      </c>
      <c r="D24" s="237">
        <v>-494141734925</v>
      </c>
      <c r="E24" s="237">
        <f t="shared" si="0"/>
        <v>-92374713424</v>
      </c>
      <c r="F24" s="202">
        <v>51187974</v>
      </c>
      <c r="G24" s="240">
        <v>401767021501</v>
      </c>
      <c r="H24" s="237">
        <v>-375470572906</v>
      </c>
      <c r="I24" s="192">
        <f t="shared" si="1"/>
        <v>26296448595</v>
      </c>
      <c r="M24" s="237"/>
    </row>
    <row r="25" spans="1:13" s="233" customFormat="1" ht="30" customHeight="1">
      <c r="A25" s="238" t="s">
        <v>141</v>
      </c>
      <c r="B25" s="237">
        <v>8600000</v>
      </c>
      <c r="C25" s="237">
        <v>108802405500</v>
      </c>
      <c r="D25" s="237">
        <v>-127832159560</v>
      </c>
      <c r="E25" s="237">
        <f t="shared" si="0"/>
        <v>-19029754060</v>
      </c>
      <c r="F25" s="202">
        <v>8600000</v>
      </c>
      <c r="G25" s="191">
        <v>108802405500</v>
      </c>
      <c r="H25" s="237">
        <v>-112471378721</v>
      </c>
      <c r="I25" s="192">
        <f t="shared" si="1"/>
        <v>-3668973221</v>
      </c>
    </row>
    <row r="26" spans="1:13" s="233" customFormat="1" ht="23.25" customHeight="1">
      <c r="A26" s="238" t="s">
        <v>42</v>
      </c>
      <c r="B26" s="237">
        <v>2000000</v>
      </c>
      <c r="C26" s="237">
        <v>33796716200</v>
      </c>
      <c r="D26" s="237">
        <v>-29516758871</v>
      </c>
      <c r="E26" s="237">
        <f t="shared" si="0"/>
        <v>4279957329</v>
      </c>
      <c r="F26" s="202">
        <v>2000000</v>
      </c>
      <c r="G26" s="241">
        <v>33796716200</v>
      </c>
      <c r="H26" s="237">
        <v>-18790610899</v>
      </c>
      <c r="I26" s="192">
        <f t="shared" si="1"/>
        <v>15006105301</v>
      </c>
    </row>
    <row r="27" spans="1:13" s="233" customFormat="1" ht="30" customHeight="1">
      <c r="A27" s="238" t="s">
        <v>140</v>
      </c>
      <c r="B27" s="237">
        <v>66672431</v>
      </c>
      <c r="C27" s="237">
        <v>137077414041</v>
      </c>
      <c r="D27" s="237">
        <v>-165382034161</v>
      </c>
      <c r="E27" s="237">
        <f t="shared" si="0"/>
        <v>-28304620120</v>
      </c>
      <c r="F27" s="202">
        <v>66672431</v>
      </c>
      <c r="G27" s="191">
        <v>137077414041</v>
      </c>
      <c r="H27" s="237">
        <v>-121593366915</v>
      </c>
      <c r="I27" s="192">
        <f t="shared" si="1"/>
        <v>15484047126</v>
      </c>
    </row>
    <row r="28" spans="1:13" s="233" customFormat="1" ht="30" customHeight="1">
      <c r="A28" s="238" t="s">
        <v>162</v>
      </c>
      <c r="B28" s="237">
        <v>4900000</v>
      </c>
      <c r="C28" s="237">
        <v>21689930703</v>
      </c>
      <c r="D28" s="237">
        <v>-22832529608</v>
      </c>
      <c r="E28" s="237">
        <f t="shared" si="0"/>
        <v>-1142598905</v>
      </c>
      <c r="F28" s="202">
        <v>4900000</v>
      </c>
      <c r="G28" s="241">
        <v>21689930703</v>
      </c>
      <c r="H28" s="237">
        <v>-22142066238</v>
      </c>
      <c r="I28" s="192">
        <f t="shared" si="1"/>
        <v>-452135535</v>
      </c>
    </row>
    <row r="29" spans="1:13" s="233" customFormat="1" ht="30" customHeight="1">
      <c r="A29" s="238" t="s">
        <v>142</v>
      </c>
      <c r="B29" s="237">
        <v>4100000</v>
      </c>
      <c r="C29" s="237">
        <v>31366646970</v>
      </c>
      <c r="D29" s="237">
        <v>-40967851490</v>
      </c>
      <c r="E29" s="237">
        <f t="shared" si="0"/>
        <v>-9601204520</v>
      </c>
      <c r="F29" s="202">
        <v>4100000</v>
      </c>
      <c r="G29" s="191">
        <v>31366646970</v>
      </c>
      <c r="H29" s="237">
        <v>-22255262322</v>
      </c>
      <c r="I29" s="192">
        <f t="shared" si="1"/>
        <v>9111384648</v>
      </c>
      <c r="K29" s="239"/>
    </row>
    <row r="30" spans="1:13" s="233" customFormat="1" ht="30" customHeight="1">
      <c r="A30" s="238" t="s">
        <v>205</v>
      </c>
      <c r="B30" s="237">
        <v>17267697</v>
      </c>
      <c r="C30" s="237">
        <v>101434568797</v>
      </c>
      <c r="D30" s="237">
        <v>-118962769518</v>
      </c>
      <c r="E30" s="237">
        <f t="shared" si="0"/>
        <v>-17528200721</v>
      </c>
      <c r="F30" s="202">
        <v>17267697</v>
      </c>
      <c r="G30" s="241">
        <v>101434568797</v>
      </c>
      <c r="H30" s="237">
        <v>-96701161082</v>
      </c>
      <c r="I30" s="192">
        <f t="shared" si="1"/>
        <v>4733407715</v>
      </c>
      <c r="L30" s="239"/>
    </row>
    <row r="31" spans="1:13" s="233" customFormat="1" ht="30" customHeight="1">
      <c r="A31" s="238" t="s">
        <v>220</v>
      </c>
      <c r="B31" s="237">
        <v>13115430</v>
      </c>
      <c r="C31" s="237">
        <v>34083790995</v>
      </c>
      <c r="D31" s="237">
        <v>-48893777306</v>
      </c>
      <c r="E31" s="237">
        <f t="shared" si="0"/>
        <v>-14809986311</v>
      </c>
      <c r="F31" s="202">
        <v>13115430</v>
      </c>
      <c r="G31" s="191">
        <v>34083790995</v>
      </c>
      <c r="H31" s="237">
        <v>-50869303368</v>
      </c>
      <c r="I31" s="192">
        <f t="shared" si="1"/>
        <v>-16785512373</v>
      </c>
      <c r="L31" s="239"/>
    </row>
    <row r="32" spans="1:13" s="233" customFormat="1" ht="30" customHeight="1">
      <c r="A32" s="238" t="s">
        <v>219</v>
      </c>
      <c r="B32" s="237">
        <v>837498</v>
      </c>
      <c r="C32" s="237">
        <v>3712184835</v>
      </c>
      <c r="D32" s="237">
        <v>-3682084461</v>
      </c>
      <c r="E32" s="237">
        <f t="shared" si="0"/>
        <v>30100374</v>
      </c>
      <c r="F32" s="202">
        <v>837498</v>
      </c>
      <c r="G32" s="191">
        <v>3712184835</v>
      </c>
      <c r="H32" s="237">
        <v>-3712368271</v>
      </c>
      <c r="I32" s="192">
        <f t="shared" si="1"/>
        <v>-183436</v>
      </c>
      <c r="L32" s="239"/>
    </row>
    <row r="33" spans="1:12" s="233" customFormat="1" ht="30" customHeight="1">
      <c r="A33" s="238" t="s">
        <v>206</v>
      </c>
      <c r="B33" s="237">
        <v>2457000</v>
      </c>
      <c r="C33" s="237">
        <v>18797036977</v>
      </c>
      <c r="D33" s="237">
        <v>-23161070205</v>
      </c>
      <c r="E33" s="237">
        <f t="shared" si="0"/>
        <v>-4364033228</v>
      </c>
      <c r="F33" s="191">
        <v>2457000</v>
      </c>
      <c r="G33" s="191">
        <v>18797036977</v>
      </c>
      <c r="H33" s="237">
        <v>-21801942318</v>
      </c>
      <c r="I33" s="192">
        <f t="shared" si="1"/>
        <v>-3004905341</v>
      </c>
      <c r="K33" s="239"/>
    </row>
    <row r="34" spans="1:12" s="233" customFormat="1" ht="30" customHeight="1">
      <c r="A34" s="242" t="s">
        <v>210</v>
      </c>
      <c r="B34" s="237">
        <v>6322</v>
      </c>
      <c r="C34" s="237">
        <v>157662985671</v>
      </c>
      <c r="D34" s="237">
        <v>-149388207026</v>
      </c>
      <c r="E34" s="237">
        <f>C34+D34</f>
        <v>8274778645</v>
      </c>
      <c r="F34" s="191">
        <v>6322</v>
      </c>
      <c r="G34" s="191">
        <v>157662985671</v>
      </c>
      <c r="H34" s="237">
        <v>-149388207026</v>
      </c>
      <c r="I34" s="192">
        <f t="shared" si="1"/>
        <v>8274778645</v>
      </c>
      <c r="K34" s="239"/>
    </row>
    <row r="35" spans="1:12" s="233" customFormat="1" ht="30" customHeight="1">
      <c r="A35" s="242" t="s">
        <v>211</v>
      </c>
      <c r="B35" s="237">
        <v>39745</v>
      </c>
      <c r="C35" s="237">
        <v>199437548360</v>
      </c>
      <c r="D35" s="237">
        <v>-261140991912</v>
      </c>
      <c r="E35" s="237">
        <f t="shared" si="0"/>
        <v>-61703443552</v>
      </c>
      <c r="F35" s="202">
        <v>39745</v>
      </c>
      <c r="G35" s="202">
        <v>199437548360</v>
      </c>
      <c r="H35" s="237">
        <v>-44771468454</v>
      </c>
      <c r="I35" s="192">
        <f t="shared" si="1"/>
        <v>154666079906</v>
      </c>
      <c r="K35" s="239"/>
      <c r="L35" s="239"/>
    </row>
    <row r="36" spans="1:12" s="245" customFormat="1" ht="30" customHeight="1" thickBot="1">
      <c r="A36" s="204" t="s">
        <v>43</v>
      </c>
      <c r="B36" s="243">
        <f t="shared" ref="B36:I36" si="2">SUM(B7:B35)</f>
        <v>1027089151</v>
      </c>
      <c r="C36" s="243">
        <f t="shared" si="2"/>
        <v>4394987436505</v>
      </c>
      <c r="D36" s="244">
        <f t="shared" si="2"/>
        <v>-5366959305980</v>
      </c>
      <c r="E36" s="244">
        <f t="shared" si="2"/>
        <v>-971971869475</v>
      </c>
      <c r="F36" s="203">
        <f t="shared" si="2"/>
        <v>1027089151</v>
      </c>
      <c r="G36" s="203">
        <f t="shared" si="2"/>
        <v>4394987436505</v>
      </c>
      <c r="H36" s="205">
        <f t="shared" si="2"/>
        <v>-3633311047294</v>
      </c>
      <c r="I36" s="203">
        <f t="shared" si="2"/>
        <v>761676389211</v>
      </c>
    </row>
    <row r="37" spans="1:12" ht="30" customHeight="1" thickTop="1">
      <c r="A37" s="246"/>
      <c r="B37" s="192"/>
    </row>
    <row r="38" spans="1:12" ht="30" customHeight="1">
      <c r="B38" s="202"/>
      <c r="C38" s="247"/>
      <c r="F38" s="191"/>
    </row>
    <row r="39" spans="1:12" ht="30" customHeight="1">
      <c r="B39" s="191"/>
      <c r="C39" s="191"/>
      <c r="E39" s="248"/>
      <c r="F39" s="191"/>
    </row>
    <row r="40" spans="1:12" ht="30" customHeight="1">
      <c r="C40" s="191"/>
    </row>
  </sheetData>
  <autoFilter ref="A1:A37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AE45"/>
  <sheetViews>
    <sheetView rightToLeft="1" view="pageBreakPreview" zoomScaleNormal="100" zoomScaleSheetLayoutView="100" workbookViewId="0">
      <selection activeCell="AC3" sqref="AC3"/>
    </sheetView>
  </sheetViews>
  <sheetFormatPr defaultRowHeight="30" customHeight="1"/>
  <cols>
    <col min="1" max="1" width="4.42578125" style="174" customWidth="1"/>
    <col min="2" max="2" width="2.5703125" style="174" customWidth="1"/>
    <col min="3" max="3" width="21.42578125" style="174" customWidth="1"/>
    <col min="4" max="4" width="1.28515625" style="174" customWidth="1"/>
    <col min="5" max="5" width="17.5703125" style="174" customWidth="1"/>
    <col min="6" max="6" width="1.28515625" style="174" customWidth="1"/>
    <col min="7" max="7" width="22.5703125" style="174" customWidth="1"/>
    <col min="8" max="8" width="1.28515625" style="174" customWidth="1"/>
    <col min="9" max="9" width="20.5703125" style="174" customWidth="1"/>
    <col min="10" max="10" width="1.28515625" style="174" customWidth="1"/>
    <col min="11" max="11" width="14.28515625" style="174" customWidth="1"/>
    <col min="12" max="12" width="1.28515625" style="174" customWidth="1"/>
    <col min="13" max="13" width="18.42578125" style="174" customWidth="1"/>
    <col min="14" max="14" width="1.28515625" style="174" customWidth="1"/>
    <col min="15" max="15" width="17.42578125" style="192" customWidth="1"/>
    <col min="16" max="16" width="1.28515625" style="174" customWidth="1"/>
    <col min="17" max="17" width="18.140625" style="174" customWidth="1"/>
    <col min="18" max="18" width="1.28515625" style="174" customWidth="1"/>
    <col min="19" max="19" width="15.5703125" style="174" customWidth="1"/>
    <col min="20" max="20" width="1.28515625" style="174" customWidth="1"/>
    <col min="21" max="21" width="13" style="174" customWidth="1"/>
    <col min="22" max="22" width="1.28515625" style="174" customWidth="1"/>
    <col min="23" max="23" width="21" style="174" customWidth="1"/>
    <col min="24" max="24" width="1.28515625" style="174" customWidth="1"/>
    <col min="25" max="25" width="21.28515625" style="174" customWidth="1"/>
    <col min="26" max="26" width="1.28515625" style="174" customWidth="1"/>
    <col min="27" max="27" width="18.5703125" style="174" customWidth="1"/>
    <col min="28" max="28" width="0.28515625" style="175" customWidth="1"/>
    <col min="29" max="29" width="12.140625" style="175" bestFit="1" customWidth="1"/>
    <col min="30" max="30" width="17.140625" style="175" bestFit="1" customWidth="1"/>
    <col min="31" max="31" width="17" style="175" bestFit="1" customWidth="1"/>
    <col min="32" max="16384" width="9.140625" style="175"/>
  </cols>
  <sheetData>
    <row r="1" spans="1:31" ht="30" customHeight="1">
      <c r="A1" s="172" t="s">
        <v>136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</row>
    <row r="2" spans="1:31" ht="30" customHeight="1">
      <c r="A2" s="172" t="s">
        <v>135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</row>
    <row r="3" spans="1:31" ht="30" customHeight="1">
      <c r="A3" s="172" t="s">
        <v>222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</row>
    <row r="4" spans="1:31" ht="30" customHeight="1">
      <c r="A4" s="176" t="s">
        <v>0</v>
      </c>
      <c r="B4" s="177" t="s">
        <v>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</row>
    <row r="5" spans="1:31" ht="30" customHeight="1">
      <c r="A5" s="178" t="s">
        <v>2</v>
      </c>
      <c r="B5" s="178"/>
      <c r="C5" s="177" t="s">
        <v>3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</row>
    <row r="6" spans="1:31" ht="30" customHeight="1">
      <c r="E6" s="179" t="s">
        <v>216</v>
      </c>
      <c r="F6" s="179"/>
      <c r="G6" s="179"/>
      <c r="H6" s="179"/>
      <c r="I6" s="179"/>
      <c r="K6" s="179" t="s">
        <v>5</v>
      </c>
      <c r="L6" s="179"/>
      <c r="M6" s="179"/>
      <c r="N6" s="179"/>
      <c r="O6" s="179"/>
      <c r="P6" s="179"/>
      <c r="Q6" s="179"/>
      <c r="S6" s="179" t="s">
        <v>223</v>
      </c>
      <c r="T6" s="179"/>
      <c r="U6" s="179"/>
      <c r="V6" s="179"/>
      <c r="W6" s="179"/>
      <c r="X6" s="179"/>
      <c r="Y6" s="179"/>
      <c r="Z6" s="179"/>
      <c r="AA6" s="179"/>
    </row>
    <row r="7" spans="1:31" ht="25.5" customHeight="1">
      <c r="A7" s="172" t="s">
        <v>8</v>
      </c>
      <c r="B7" s="172"/>
      <c r="C7" s="172"/>
      <c r="E7" s="180" t="s">
        <v>9</v>
      </c>
      <c r="F7" s="181"/>
      <c r="G7" s="180" t="s">
        <v>10</v>
      </c>
      <c r="H7" s="181"/>
      <c r="I7" s="180" t="s">
        <v>11</v>
      </c>
      <c r="K7" s="182" t="s">
        <v>6</v>
      </c>
      <c r="L7" s="182"/>
      <c r="M7" s="182"/>
      <c r="N7" s="181"/>
      <c r="O7" s="182" t="s">
        <v>7</v>
      </c>
      <c r="P7" s="182"/>
      <c r="Q7" s="182"/>
      <c r="S7" s="180" t="s">
        <v>9</v>
      </c>
      <c r="T7" s="181"/>
      <c r="U7" s="183" t="s">
        <v>13</v>
      </c>
      <c r="V7" s="181"/>
      <c r="W7" s="180" t="s">
        <v>10</v>
      </c>
      <c r="X7" s="181"/>
      <c r="Y7" s="180" t="s">
        <v>11</v>
      </c>
      <c r="Z7" s="181"/>
      <c r="AA7" s="184" t="s">
        <v>14</v>
      </c>
    </row>
    <row r="8" spans="1:31" ht="30" customHeight="1">
      <c r="A8" s="179"/>
      <c r="B8" s="179"/>
      <c r="C8" s="179"/>
      <c r="E8" s="179"/>
      <c r="G8" s="179"/>
      <c r="I8" s="179"/>
      <c r="K8" s="185" t="s">
        <v>9</v>
      </c>
      <c r="L8" s="181"/>
      <c r="M8" s="185" t="s">
        <v>10</v>
      </c>
      <c r="O8" s="186" t="s">
        <v>9</v>
      </c>
      <c r="P8" s="181"/>
      <c r="Q8" s="185" t="s">
        <v>12</v>
      </c>
      <c r="S8" s="179"/>
      <c r="U8" s="187"/>
      <c r="W8" s="179"/>
      <c r="Y8" s="179"/>
      <c r="AA8" s="188"/>
      <c r="AC8" s="189"/>
    </row>
    <row r="9" spans="1:31" ht="30" customHeight="1">
      <c r="A9" s="190" t="s">
        <v>15</v>
      </c>
      <c r="B9" s="190"/>
      <c r="C9" s="190"/>
      <c r="E9" s="191">
        <v>65000000</v>
      </c>
      <c r="G9" s="191">
        <v>97833373289</v>
      </c>
      <c r="I9" s="191">
        <v>80686435050</v>
      </c>
      <c r="K9" s="191">
        <v>0</v>
      </c>
      <c r="M9" s="191">
        <v>0</v>
      </c>
      <c r="O9" s="192">
        <v>0</v>
      </c>
      <c r="Q9" s="191">
        <v>0</v>
      </c>
      <c r="S9" s="192">
        <f>E9+K9+O9</f>
        <v>65000000</v>
      </c>
      <c r="U9" s="191">
        <v>1168</v>
      </c>
      <c r="V9" s="191"/>
      <c r="W9" s="191">
        <v>97833373289</v>
      </c>
      <c r="X9" s="191"/>
      <c r="Y9" s="191">
        <v>75333138400</v>
      </c>
      <c r="Z9" s="191"/>
      <c r="AA9" s="193">
        <v>1.7</v>
      </c>
      <c r="AE9" s="194"/>
    </row>
    <row r="10" spans="1:31" ht="30" customHeight="1">
      <c r="A10" s="195" t="s">
        <v>162</v>
      </c>
      <c r="B10" s="195"/>
      <c r="C10" s="195"/>
      <c r="E10" s="191">
        <v>4900000</v>
      </c>
      <c r="G10" s="191">
        <v>22142066238</v>
      </c>
      <c r="I10" s="191">
        <v>22832529608</v>
      </c>
      <c r="K10" s="191">
        <v>0</v>
      </c>
      <c r="M10" s="191">
        <v>0</v>
      </c>
      <c r="O10" s="192">
        <v>0</v>
      </c>
      <c r="Q10" s="191">
        <v>0</v>
      </c>
      <c r="S10" s="192">
        <f t="shared" ref="S10:S39" si="0">E10+K10+O10</f>
        <v>4900000</v>
      </c>
      <c r="U10" s="191">
        <v>4461</v>
      </c>
      <c r="V10" s="191"/>
      <c r="W10" s="191">
        <f t="shared" ref="W10:W11" si="1">G10+M10</f>
        <v>22142066238</v>
      </c>
      <c r="X10" s="191"/>
      <c r="Y10" s="191">
        <v>21689930703</v>
      </c>
      <c r="Z10" s="191"/>
      <c r="AA10" s="193">
        <v>0.49</v>
      </c>
    </row>
    <row r="11" spans="1:31" ht="30" customHeight="1">
      <c r="A11" s="195" t="s">
        <v>20</v>
      </c>
      <c r="B11" s="195"/>
      <c r="C11" s="195"/>
      <c r="E11" s="191">
        <v>342500</v>
      </c>
      <c r="G11" s="191">
        <v>575034981</v>
      </c>
      <c r="I11" s="191">
        <v>691939639.10000002</v>
      </c>
      <c r="K11" s="191">
        <v>0</v>
      </c>
      <c r="M11" s="191">
        <v>0</v>
      </c>
      <c r="O11" s="192">
        <v>0</v>
      </c>
      <c r="Q11" s="191">
        <v>0</v>
      </c>
      <c r="S11" s="192">
        <f t="shared" si="0"/>
        <v>342500</v>
      </c>
      <c r="U11" s="191">
        <v>1989</v>
      </c>
      <c r="V11" s="191"/>
      <c r="W11" s="191">
        <f t="shared" si="1"/>
        <v>575034981</v>
      </c>
      <c r="X11" s="191"/>
      <c r="Y11" s="191">
        <v>675966573</v>
      </c>
      <c r="Z11" s="191"/>
      <c r="AA11" s="193">
        <v>0.02</v>
      </c>
    </row>
    <row r="12" spans="1:31" ht="30" customHeight="1">
      <c r="A12" s="195" t="s">
        <v>23</v>
      </c>
      <c r="B12" s="195"/>
      <c r="C12" s="195"/>
      <c r="E12" s="191">
        <v>100000</v>
      </c>
      <c r="G12" s="191">
        <v>2725199506</v>
      </c>
      <c r="I12" s="191">
        <v>4266761000</v>
      </c>
      <c r="K12" s="191">
        <v>0</v>
      </c>
      <c r="M12" s="174">
        <v>0</v>
      </c>
      <c r="O12" s="192">
        <v>-75000</v>
      </c>
      <c r="Q12" s="191">
        <v>2939599903</v>
      </c>
      <c r="S12" s="192">
        <f t="shared" si="0"/>
        <v>25000</v>
      </c>
      <c r="U12" s="191">
        <v>38950</v>
      </c>
      <c r="V12" s="191"/>
      <c r="W12" s="191">
        <v>681299875</v>
      </c>
      <c r="X12" s="191"/>
      <c r="Y12" s="191">
        <v>966222912</v>
      </c>
      <c r="Z12" s="191"/>
      <c r="AA12" s="193">
        <v>0.02</v>
      </c>
    </row>
    <row r="13" spans="1:31" ht="30" customHeight="1">
      <c r="A13" s="195" t="s">
        <v>163</v>
      </c>
      <c r="B13" s="195"/>
      <c r="C13" s="195"/>
      <c r="E13" s="191">
        <v>5000000</v>
      </c>
      <c r="G13" s="191">
        <v>13567127695</v>
      </c>
      <c r="I13" s="191">
        <v>14124963450</v>
      </c>
      <c r="K13" s="191">
        <v>0</v>
      </c>
      <c r="M13" s="191">
        <v>0</v>
      </c>
      <c r="O13" s="192">
        <v>-4000000</v>
      </c>
      <c r="Q13" s="191">
        <v>9735167685</v>
      </c>
      <c r="S13" s="192">
        <f t="shared" si="0"/>
        <v>1000000</v>
      </c>
      <c r="U13" s="191">
        <v>2249</v>
      </c>
      <c r="V13" s="191"/>
      <c r="W13" s="191">
        <v>2713425535</v>
      </c>
      <c r="X13" s="191"/>
      <c r="Y13" s="191">
        <v>2231615230</v>
      </c>
      <c r="Z13" s="191"/>
      <c r="AA13" s="193">
        <v>0.05</v>
      </c>
    </row>
    <row r="14" spans="1:31" ht="30" customHeight="1">
      <c r="A14" s="195" t="s">
        <v>32</v>
      </c>
      <c r="B14" s="195"/>
      <c r="C14" s="195"/>
      <c r="E14" s="191">
        <v>800000</v>
      </c>
      <c r="G14" s="191">
        <v>1275557150</v>
      </c>
      <c r="I14" s="191">
        <v>1888488264</v>
      </c>
      <c r="K14" s="191">
        <v>0</v>
      </c>
      <c r="M14" s="191">
        <v>0</v>
      </c>
      <c r="O14" s="192">
        <v>0</v>
      </c>
      <c r="Q14" s="191">
        <v>0</v>
      </c>
      <c r="S14" s="192">
        <f t="shared" si="0"/>
        <v>800000</v>
      </c>
      <c r="U14" s="191">
        <v>1772</v>
      </c>
      <c r="V14" s="191"/>
      <c r="W14" s="191">
        <f>G14+M14</f>
        <v>1275557150</v>
      </c>
      <c r="X14" s="191"/>
      <c r="Y14" s="191">
        <v>1406641952</v>
      </c>
      <c r="Z14" s="191"/>
      <c r="AA14" s="193">
        <v>0.03</v>
      </c>
    </row>
    <row r="15" spans="1:31" ht="30" customHeight="1">
      <c r="A15" s="195" t="s">
        <v>139</v>
      </c>
      <c r="B15" s="195"/>
      <c r="C15" s="195"/>
      <c r="E15" s="191">
        <v>39467377</v>
      </c>
      <c r="G15" s="191">
        <v>96359510847</v>
      </c>
      <c r="I15" s="191">
        <v>115646254701.108</v>
      </c>
      <c r="K15" s="191">
        <v>0</v>
      </c>
      <c r="M15" s="191">
        <v>0</v>
      </c>
      <c r="O15" s="192">
        <v>-11347440</v>
      </c>
      <c r="Q15" s="191">
        <v>27720614541</v>
      </c>
      <c r="S15" s="192">
        <f t="shared" si="0"/>
        <v>28119937</v>
      </c>
      <c r="U15" s="191">
        <v>2409</v>
      </c>
      <c r="V15" s="191"/>
      <c r="W15" s="191">
        <v>68654761994</v>
      </c>
      <c r="X15" s="191"/>
      <c r="Y15" s="191">
        <v>67217290858</v>
      </c>
      <c r="Z15" s="191"/>
      <c r="AA15" s="193">
        <v>1.51</v>
      </c>
    </row>
    <row r="16" spans="1:31" ht="30" customHeight="1">
      <c r="A16" s="195" t="s">
        <v>29</v>
      </c>
      <c r="B16" s="195"/>
      <c r="C16" s="195"/>
      <c r="E16" s="191">
        <v>164366170</v>
      </c>
      <c r="G16" s="191">
        <v>232476309049</v>
      </c>
      <c r="I16" s="191">
        <v>386047331370.46503</v>
      </c>
      <c r="K16" s="191">
        <v>8000000</v>
      </c>
      <c r="L16" s="191"/>
      <c r="M16" s="191">
        <v>15452322789</v>
      </c>
      <c r="O16" s="192">
        <v>-9200000</v>
      </c>
      <c r="P16" s="196"/>
      <c r="Q16" s="191">
        <v>18424202995</v>
      </c>
      <c r="S16" s="192">
        <f t="shared" si="0"/>
        <v>163166170</v>
      </c>
      <c r="U16" s="191">
        <v>2001</v>
      </c>
      <c r="V16" s="191"/>
      <c r="W16" s="191">
        <v>234695504866</v>
      </c>
      <c r="X16" s="191"/>
      <c r="Y16" s="191">
        <v>323971695907</v>
      </c>
      <c r="Z16" s="191"/>
      <c r="AA16" s="193">
        <v>7.29</v>
      </c>
    </row>
    <row r="17" spans="1:31" ht="30" customHeight="1">
      <c r="A17" s="195" t="s">
        <v>30</v>
      </c>
      <c r="B17" s="195"/>
      <c r="C17" s="195"/>
      <c r="E17" s="191">
        <v>66400000</v>
      </c>
      <c r="G17" s="191">
        <v>158533695387</v>
      </c>
      <c r="I17" s="191">
        <v>202008708048</v>
      </c>
      <c r="K17" s="191">
        <v>0</v>
      </c>
      <c r="M17" s="191">
        <v>0</v>
      </c>
      <c r="O17" s="192">
        <v>-8000000</v>
      </c>
      <c r="P17" s="196"/>
      <c r="Q17" s="191">
        <v>21767294520</v>
      </c>
      <c r="S17" s="192">
        <f t="shared" si="0"/>
        <v>58400000</v>
      </c>
      <c r="U17" s="191">
        <v>2870</v>
      </c>
      <c r="V17" s="191"/>
      <c r="W17" s="191">
        <v>139433250156</v>
      </c>
      <c r="X17" s="191"/>
      <c r="Y17" s="191">
        <v>166312390160</v>
      </c>
      <c r="Z17" s="191"/>
      <c r="AA17" s="193">
        <v>3.74</v>
      </c>
    </row>
    <row r="18" spans="1:31" ht="30" customHeight="1">
      <c r="A18" s="195" t="s">
        <v>31</v>
      </c>
      <c r="B18" s="195"/>
      <c r="C18" s="195"/>
      <c r="E18" s="191">
        <v>354220557</v>
      </c>
      <c r="G18" s="191">
        <v>1245518412147</v>
      </c>
      <c r="I18" s="191">
        <v>1394682290550.54</v>
      </c>
      <c r="K18" s="191">
        <v>0</v>
      </c>
      <c r="M18" s="191">
        <v>0</v>
      </c>
      <c r="O18" s="192">
        <v>-41465557</v>
      </c>
      <c r="P18" s="196"/>
      <c r="Q18" s="191">
        <v>140693441210</v>
      </c>
      <c r="S18" s="192">
        <f t="shared" si="0"/>
        <v>312755000</v>
      </c>
      <c r="U18" s="191">
        <v>3370</v>
      </c>
      <c r="V18" s="191"/>
      <c r="W18" s="191">
        <v>1099522881388</v>
      </c>
      <c r="X18" s="191"/>
      <c r="Y18" s="191">
        <v>1045653133730</v>
      </c>
      <c r="Z18" s="191"/>
      <c r="AA18" s="193">
        <v>23.53</v>
      </c>
    </row>
    <row r="19" spans="1:31" ht="30" customHeight="1">
      <c r="A19" s="195" t="s">
        <v>33</v>
      </c>
      <c r="B19" s="195"/>
      <c r="C19" s="195"/>
      <c r="E19" s="191">
        <v>83962562</v>
      </c>
      <c r="G19" s="191">
        <v>346802461432</v>
      </c>
      <c r="I19" s="191">
        <v>453225610792.82599</v>
      </c>
      <c r="K19" s="191">
        <v>0</v>
      </c>
      <c r="M19" s="191">
        <v>0</v>
      </c>
      <c r="O19" s="192">
        <v>-10850000</v>
      </c>
      <c r="P19" s="196"/>
      <c r="Q19" s="191">
        <v>51056894860</v>
      </c>
      <c r="S19" s="192">
        <f t="shared" si="0"/>
        <v>73112562</v>
      </c>
      <c r="U19" s="191">
        <v>4635</v>
      </c>
      <c r="V19" s="191"/>
      <c r="W19" s="191">
        <v>301987169747</v>
      </c>
      <c r="X19" s="191"/>
      <c r="Y19" s="191">
        <v>336257207787</v>
      </c>
      <c r="Z19" s="191"/>
      <c r="AA19" s="193">
        <v>7.57</v>
      </c>
    </row>
    <row r="20" spans="1:31" ht="30" customHeight="1">
      <c r="A20" s="195" t="s">
        <v>34</v>
      </c>
      <c r="B20" s="195"/>
      <c r="C20" s="195"/>
      <c r="E20" s="191">
        <v>9866882</v>
      </c>
      <c r="G20" s="191">
        <v>28610874674</v>
      </c>
      <c r="I20" s="191">
        <v>31868438811.965698</v>
      </c>
      <c r="K20" s="191">
        <v>1536870</v>
      </c>
      <c r="L20" s="191"/>
      <c r="M20" s="191">
        <v>4302281722</v>
      </c>
      <c r="O20" s="192">
        <v>0</v>
      </c>
      <c r="P20" s="196"/>
      <c r="Q20" s="191">
        <v>0</v>
      </c>
      <c r="S20" s="192">
        <f t="shared" si="0"/>
        <v>11403752</v>
      </c>
      <c r="U20" s="191">
        <v>2898</v>
      </c>
      <c r="V20" s="191"/>
      <c r="W20" s="191">
        <f>G20+M20</f>
        <v>32913156396</v>
      </c>
      <c r="X20" s="191"/>
      <c r="Y20" s="191">
        <v>32792611689</v>
      </c>
      <c r="Z20" s="191"/>
      <c r="AA20" s="193">
        <v>0.74</v>
      </c>
    </row>
    <row r="21" spans="1:31" ht="30" customHeight="1">
      <c r="A21" s="195" t="s">
        <v>165</v>
      </c>
      <c r="B21" s="195"/>
      <c r="C21" s="195"/>
      <c r="E21" s="191">
        <v>75000</v>
      </c>
      <c r="G21" s="191">
        <v>6414856005</v>
      </c>
      <c r="I21" s="191">
        <v>7680169800</v>
      </c>
      <c r="K21" s="191">
        <v>0</v>
      </c>
      <c r="M21" s="174">
        <v>0</v>
      </c>
      <c r="O21" s="192">
        <v>-75000</v>
      </c>
      <c r="P21" s="196"/>
      <c r="Q21" s="191">
        <v>8519039102</v>
      </c>
      <c r="S21" s="192">
        <f t="shared" si="0"/>
        <v>0</v>
      </c>
      <c r="U21" s="191">
        <v>0</v>
      </c>
      <c r="V21" s="191"/>
      <c r="W21" s="191">
        <v>0</v>
      </c>
      <c r="X21" s="191"/>
      <c r="Y21" s="191">
        <v>0</v>
      </c>
      <c r="Z21" s="191"/>
      <c r="AA21" s="193">
        <v>0</v>
      </c>
    </row>
    <row r="22" spans="1:31" ht="30" customHeight="1">
      <c r="A22" s="195" t="s">
        <v>36</v>
      </c>
      <c r="B22" s="195"/>
      <c r="C22" s="195"/>
      <c r="E22" s="191">
        <v>74006484</v>
      </c>
      <c r="G22" s="191">
        <v>494686441843</v>
      </c>
      <c r="I22" s="191">
        <v>1165404148254.6499</v>
      </c>
      <c r="K22" s="191">
        <v>0</v>
      </c>
      <c r="M22" s="174">
        <v>0</v>
      </c>
      <c r="O22" s="192">
        <v>-6606484</v>
      </c>
      <c r="P22" s="196"/>
      <c r="Q22" s="191">
        <v>90307571209</v>
      </c>
      <c r="R22" s="191"/>
      <c r="S22" s="192">
        <f t="shared" si="0"/>
        <v>67400000</v>
      </c>
      <c r="T22" s="191"/>
      <c r="U22" s="191">
        <v>13540</v>
      </c>
      <c r="V22" s="191"/>
      <c r="W22" s="191">
        <v>450526283376</v>
      </c>
      <c r="X22" s="191"/>
      <c r="Y22" s="191">
        <v>905541632920</v>
      </c>
      <c r="Z22" s="191"/>
      <c r="AA22" s="193">
        <v>20.38</v>
      </c>
    </row>
    <row r="23" spans="1:31" ht="30" customHeight="1">
      <c r="A23" s="195" t="s">
        <v>167</v>
      </c>
      <c r="B23" s="195"/>
      <c r="C23" s="195"/>
      <c r="E23" s="191">
        <v>18321</v>
      </c>
      <c r="G23" s="191">
        <v>202046920</v>
      </c>
      <c r="I23" s="191">
        <v>297778222.6146</v>
      </c>
      <c r="K23" s="191">
        <v>0</v>
      </c>
      <c r="M23" s="191">
        <v>0</v>
      </c>
      <c r="O23" s="192">
        <v>0</v>
      </c>
      <c r="P23" s="196"/>
      <c r="Q23" s="191">
        <v>0</v>
      </c>
      <c r="S23" s="192">
        <f t="shared" si="0"/>
        <v>18321</v>
      </c>
      <c r="U23" s="191">
        <v>13450</v>
      </c>
      <c r="V23" s="191"/>
      <c r="W23" s="191">
        <f>G23+M23</f>
        <v>202046920</v>
      </c>
      <c r="X23" s="191"/>
      <c r="Y23" s="191">
        <v>244512643</v>
      </c>
      <c r="Z23" s="191"/>
      <c r="AA23" s="193">
        <v>0.01</v>
      </c>
    </row>
    <row r="24" spans="1:31" ht="30" customHeight="1">
      <c r="A24" s="195" t="s">
        <v>38</v>
      </c>
      <c r="B24" s="195"/>
      <c r="C24" s="195"/>
      <c r="E24" s="191">
        <v>51378761</v>
      </c>
      <c r="G24" s="191">
        <v>461606824688</v>
      </c>
      <c r="I24" s="191">
        <v>495541182885.008</v>
      </c>
      <c r="K24" s="197">
        <v>0</v>
      </c>
      <c r="M24" s="191">
        <v>0</v>
      </c>
      <c r="O24" s="192">
        <v>-190787</v>
      </c>
      <c r="P24" s="196"/>
      <c r="Q24" s="191">
        <v>1547493765</v>
      </c>
      <c r="S24" s="192">
        <f t="shared" si="0"/>
        <v>51187974</v>
      </c>
      <c r="U24" s="191">
        <v>7910</v>
      </c>
      <c r="V24" s="191"/>
      <c r="W24" s="191">
        <v>459892719879</v>
      </c>
      <c r="X24" s="191"/>
      <c r="Y24" s="191">
        <v>401767021501</v>
      </c>
      <c r="Z24" s="191"/>
      <c r="AA24" s="193">
        <v>9.0399999999999991</v>
      </c>
    </row>
    <row r="25" spans="1:31" ht="30" customHeight="1">
      <c r="A25" s="195" t="s">
        <v>141</v>
      </c>
      <c r="B25" s="195"/>
      <c r="C25" s="195"/>
      <c r="E25" s="191">
        <v>8600000</v>
      </c>
      <c r="G25" s="191">
        <v>112471378721</v>
      </c>
      <c r="I25" s="191">
        <v>127832159560</v>
      </c>
      <c r="K25" s="191">
        <v>0</v>
      </c>
      <c r="M25" s="191">
        <v>0</v>
      </c>
      <c r="O25" s="192">
        <v>0</v>
      </c>
      <c r="P25" s="196"/>
      <c r="Q25" s="191">
        <v>0</v>
      </c>
      <c r="S25" s="192">
        <f t="shared" si="0"/>
        <v>8600000</v>
      </c>
      <c r="U25" s="191">
        <v>12750</v>
      </c>
      <c r="V25" s="191"/>
      <c r="W25" s="191">
        <f>G25+M25</f>
        <v>112471378721</v>
      </c>
      <c r="X25" s="191"/>
      <c r="Y25" s="191">
        <v>108802405500</v>
      </c>
      <c r="Z25" s="191"/>
      <c r="AA25" s="193">
        <v>2.4500000000000002</v>
      </c>
    </row>
    <row r="26" spans="1:31" ht="30" customHeight="1">
      <c r="A26" s="195" t="s">
        <v>42</v>
      </c>
      <c r="B26" s="195"/>
      <c r="C26" s="195"/>
      <c r="E26" s="191">
        <v>2100000</v>
      </c>
      <c r="G26" s="191">
        <v>19050882458</v>
      </c>
      <c r="I26" s="191">
        <v>29777030430</v>
      </c>
      <c r="K26" s="191">
        <v>100000</v>
      </c>
      <c r="L26" s="191"/>
      <c r="M26" s="191">
        <v>1554098200</v>
      </c>
      <c r="N26" s="191"/>
      <c r="O26" s="192">
        <v>-200000</v>
      </c>
      <c r="Q26" s="191">
        <v>2916777690</v>
      </c>
      <c r="S26" s="192">
        <f t="shared" si="0"/>
        <v>2000000</v>
      </c>
      <c r="U26" s="191">
        <v>17030</v>
      </c>
      <c r="V26" s="191"/>
      <c r="W26" s="191">
        <v>18790610899</v>
      </c>
      <c r="X26" s="191"/>
      <c r="Y26" s="191">
        <v>33796716200</v>
      </c>
      <c r="Z26" s="191"/>
      <c r="AA26" s="193">
        <v>0.76</v>
      </c>
    </row>
    <row r="27" spans="1:31" ht="30" customHeight="1">
      <c r="A27" s="195" t="s">
        <v>140</v>
      </c>
      <c r="B27" s="195"/>
      <c r="C27" s="195"/>
      <c r="E27" s="191">
        <v>62400000</v>
      </c>
      <c r="G27" s="191">
        <v>121593370562</v>
      </c>
      <c r="I27" s="191">
        <v>165382037808</v>
      </c>
      <c r="K27" s="191">
        <v>4272433</v>
      </c>
      <c r="M27" s="191">
        <v>0</v>
      </c>
      <c r="O27" s="192">
        <v>-2</v>
      </c>
      <c r="Q27" s="191">
        <v>2</v>
      </c>
      <c r="S27" s="192">
        <f t="shared" si="0"/>
        <v>66672431</v>
      </c>
      <c r="U27" s="191">
        <v>2072</v>
      </c>
      <c r="V27" s="191"/>
      <c r="W27" s="191">
        <v>121593366915</v>
      </c>
      <c r="X27" s="191"/>
      <c r="Y27" s="191">
        <v>137077414041</v>
      </c>
      <c r="Z27" s="191"/>
      <c r="AA27" s="193">
        <v>3.08</v>
      </c>
    </row>
    <row r="28" spans="1:31" ht="30" customHeight="1">
      <c r="A28" s="195" t="s">
        <v>142</v>
      </c>
      <c r="B28" s="195"/>
      <c r="C28" s="195"/>
      <c r="E28" s="191">
        <v>4100000</v>
      </c>
      <c r="G28" s="191">
        <v>22255262322</v>
      </c>
      <c r="I28" s="191">
        <v>40967851490</v>
      </c>
      <c r="K28" s="191">
        <v>0</v>
      </c>
      <c r="M28" s="191">
        <v>0</v>
      </c>
      <c r="O28" s="192">
        <v>0</v>
      </c>
      <c r="Q28" s="191">
        <v>0</v>
      </c>
      <c r="S28" s="192">
        <f t="shared" si="0"/>
        <v>4100000</v>
      </c>
      <c r="U28" s="191">
        <v>7710</v>
      </c>
      <c r="V28" s="191"/>
      <c r="W28" s="191">
        <f>G28+M28</f>
        <v>22255262322</v>
      </c>
      <c r="X28" s="191"/>
      <c r="Y28" s="191">
        <v>31366646970</v>
      </c>
      <c r="Z28" s="191"/>
      <c r="AA28" s="193">
        <v>0.71</v>
      </c>
      <c r="AE28" s="198"/>
    </row>
    <row r="29" spans="1:31" ht="30" customHeight="1">
      <c r="A29" s="195" t="s">
        <v>143</v>
      </c>
      <c r="B29" s="195"/>
      <c r="C29" s="195"/>
      <c r="E29" s="191">
        <v>148400000</v>
      </c>
      <c r="G29" s="191">
        <v>344238270668</v>
      </c>
      <c r="I29" s="191">
        <v>440433328188</v>
      </c>
      <c r="K29" s="199">
        <v>0</v>
      </c>
      <c r="M29" s="199">
        <v>0</v>
      </c>
      <c r="O29" s="192">
        <v>-85000000</v>
      </c>
      <c r="Q29" s="191">
        <v>210712976064</v>
      </c>
      <c r="S29" s="192">
        <f t="shared" si="0"/>
        <v>63400000</v>
      </c>
      <c r="U29" s="191">
        <v>2151</v>
      </c>
      <c r="V29" s="191"/>
      <c r="W29" s="191">
        <v>147066754451</v>
      </c>
      <c r="X29" s="191"/>
      <c r="Y29" s="191">
        <v>135319233618</v>
      </c>
      <c r="Z29" s="191"/>
      <c r="AA29" s="193">
        <v>3.05</v>
      </c>
      <c r="AE29" s="198"/>
    </row>
    <row r="30" spans="1:31" ht="30" customHeight="1">
      <c r="A30" s="195" t="s">
        <v>153</v>
      </c>
      <c r="B30" s="195"/>
      <c r="C30" s="195"/>
      <c r="E30" s="191">
        <v>19713548</v>
      </c>
      <c r="G30" s="191">
        <v>30366015944</v>
      </c>
      <c r="I30" s="191">
        <v>41078440775.316002</v>
      </c>
      <c r="K30" s="191">
        <v>0</v>
      </c>
      <c r="M30" s="174">
        <v>0</v>
      </c>
      <c r="O30" s="192">
        <v>-12000000</v>
      </c>
      <c r="Q30" s="192">
        <v>22310192768</v>
      </c>
      <c r="S30" s="192">
        <f t="shared" si="0"/>
        <v>7713548</v>
      </c>
      <c r="U30" s="191">
        <v>1801</v>
      </c>
      <c r="V30" s="191"/>
      <c r="W30" s="191">
        <v>11881662369</v>
      </c>
      <c r="X30" s="191">
        <v>11881662369</v>
      </c>
      <c r="Y30" s="191">
        <v>13784714015</v>
      </c>
      <c r="Z30" s="191"/>
      <c r="AA30" s="193">
        <v>0.31</v>
      </c>
      <c r="AE30" s="198"/>
    </row>
    <row r="31" spans="1:31" ht="30" customHeight="1">
      <c r="A31" s="195" t="s">
        <v>156</v>
      </c>
      <c r="B31" s="195"/>
      <c r="C31" s="195"/>
      <c r="E31" s="191">
        <v>401143</v>
      </c>
      <c r="G31" s="191">
        <v>2901831588</v>
      </c>
      <c r="I31" s="191">
        <v>4378463810.71</v>
      </c>
      <c r="K31" s="191">
        <v>571</v>
      </c>
      <c r="M31" s="191">
        <v>0</v>
      </c>
      <c r="O31" s="192">
        <v>-400000</v>
      </c>
      <c r="Q31" s="191">
        <v>3593407318</v>
      </c>
      <c r="S31" s="192">
        <f t="shared" si="0"/>
        <v>1714</v>
      </c>
      <c r="U31" s="191">
        <v>5647</v>
      </c>
      <c r="V31" s="191"/>
      <c r="W31" s="191">
        <v>8268356</v>
      </c>
      <c r="X31" s="191"/>
      <c r="Y31" s="191">
        <v>9604140</v>
      </c>
      <c r="Z31" s="191"/>
      <c r="AA31" s="193">
        <v>0</v>
      </c>
      <c r="AE31" s="198"/>
    </row>
    <row r="32" spans="1:31" ht="30" customHeight="1">
      <c r="A32" s="195" t="s">
        <v>154</v>
      </c>
      <c r="B32" s="195"/>
      <c r="C32" s="195"/>
      <c r="E32" s="191">
        <v>3301550</v>
      </c>
      <c r="G32" s="191">
        <v>52530447658</v>
      </c>
      <c r="I32" s="191">
        <v>45438522486.595001</v>
      </c>
      <c r="K32" s="191">
        <v>0</v>
      </c>
      <c r="M32" s="191">
        <v>0</v>
      </c>
      <c r="O32" s="192">
        <v>0</v>
      </c>
      <c r="Q32" s="191">
        <v>0</v>
      </c>
      <c r="S32" s="192">
        <f t="shared" si="0"/>
        <v>3301550</v>
      </c>
      <c r="U32" s="191">
        <v>11490</v>
      </c>
      <c r="V32" s="191"/>
      <c r="W32" s="191">
        <f>G32+M32</f>
        <v>52530447658</v>
      </c>
      <c r="X32" s="191"/>
      <c r="Y32" s="191">
        <v>37641573423</v>
      </c>
      <c r="Z32" s="191"/>
      <c r="AA32" s="193">
        <v>0.85</v>
      </c>
      <c r="AE32" s="198"/>
    </row>
    <row r="33" spans="1:31" ht="30" customHeight="1">
      <c r="A33" s="195" t="s">
        <v>155</v>
      </c>
      <c r="B33" s="195"/>
      <c r="C33" s="195"/>
      <c r="E33" s="191">
        <v>15115</v>
      </c>
      <c r="G33" s="191">
        <v>627375761</v>
      </c>
      <c r="I33" s="191">
        <v>523585802.25550002</v>
      </c>
      <c r="K33" s="191">
        <v>0</v>
      </c>
      <c r="M33" s="191">
        <v>0</v>
      </c>
      <c r="O33" s="192">
        <v>-15115</v>
      </c>
      <c r="Q33" s="191">
        <v>443914807</v>
      </c>
      <c r="S33" s="192">
        <f t="shared" si="0"/>
        <v>0</v>
      </c>
      <c r="U33" s="191">
        <v>0</v>
      </c>
      <c r="V33" s="191"/>
      <c r="W33" s="191">
        <v>0</v>
      </c>
      <c r="X33" s="191"/>
      <c r="Y33" s="191">
        <v>0</v>
      </c>
      <c r="Z33" s="191"/>
      <c r="AA33" s="193"/>
      <c r="AE33" s="198"/>
    </row>
    <row r="34" spans="1:31" ht="30" customHeight="1">
      <c r="A34" s="195" t="s">
        <v>205</v>
      </c>
      <c r="B34" s="195"/>
      <c r="C34" s="195"/>
      <c r="E34" s="191">
        <v>19236820</v>
      </c>
      <c r="G34" s="191">
        <v>107728484551</v>
      </c>
      <c r="I34" s="191">
        <v>129990092987.334</v>
      </c>
      <c r="K34" s="191">
        <v>0</v>
      </c>
      <c r="M34" s="174">
        <v>0</v>
      </c>
      <c r="O34" s="192">
        <v>-1969123</v>
      </c>
      <c r="Q34" s="192">
        <v>11935701098</v>
      </c>
      <c r="S34" s="192">
        <f t="shared" si="0"/>
        <v>17267697</v>
      </c>
      <c r="U34" s="191">
        <v>5920</v>
      </c>
      <c r="V34" s="191"/>
      <c r="W34" s="191">
        <v>96701161082</v>
      </c>
      <c r="X34" s="191"/>
      <c r="Y34" s="191">
        <v>101434568797</v>
      </c>
      <c r="Z34" s="191"/>
      <c r="AA34" s="193">
        <v>2.2799999999999998</v>
      </c>
      <c r="AE34" s="198"/>
    </row>
    <row r="35" spans="1:31" ht="30" customHeight="1">
      <c r="A35" s="195" t="s">
        <v>206</v>
      </c>
      <c r="B35" s="195"/>
      <c r="C35" s="195"/>
      <c r="E35" s="191">
        <v>2457000</v>
      </c>
      <c r="G35" s="191">
        <v>21801942318</v>
      </c>
      <c r="I35" s="191">
        <v>23161070205</v>
      </c>
      <c r="K35" s="191">
        <v>0</v>
      </c>
      <c r="M35" s="191">
        <v>0</v>
      </c>
      <c r="O35" s="192">
        <v>0</v>
      </c>
      <c r="Q35" s="191">
        <v>0</v>
      </c>
      <c r="S35" s="192">
        <f t="shared" si="0"/>
        <v>2457000</v>
      </c>
      <c r="U35" s="191">
        <v>7710</v>
      </c>
      <c r="V35" s="191"/>
      <c r="W35" s="191">
        <v>21801942318</v>
      </c>
      <c r="X35" s="191"/>
      <c r="Y35" s="191">
        <v>18797036977</v>
      </c>
      <c r="Z35" s="191"/>
      <c r="AA35" s="193">
        <v>0.42</v>
      </c>
      <c r="AE35" s="198"/>
    </row>
    <row r="36" spans="1:31" ht="30" customHeight="1">
      <c r="A36" s="195" t="s">
        <v>219</v>
      </c>
      <c r="B36" s="195"/>
      <c r="C36" s="195"/>
      <c r="E36" s="191">
        <v>1675000</v>
      </c>
      <c r="G36" s="191">
        <v>7424754270</v>
      </c>
      <c r="I36" s="191">
        <v>7394470460.25</v>
      </c>
      <c r="K36" s="191">
        <v>0</v>
      </c>
      <c r="M36" s="191">
        <v>0</v>
      </c>
      <c r="O36" s="192">
        <v>-837502</v>
      </c>
      <c r="Q36" s="191">
        <v>3912652510</v>
      </c>
      <c r="S36" s="192">
        <f t="shared" si="0"/>
        <v>837498</v>
      </c>
      <c r="U36" s="191">
        <v>4467</v>
      </c>
      <c r="V36" s="191"/>
      <c r="W36" s="191">
        <v>3712368271</v>
      </c>
      <c r="X36" s="191"/>
      <c r="Y36" s="191">
        <v>3712184835</v>
      </c>
      <c r="Z36" s="191"/>
      <c r="AA36" s="193">
        <v>0.08</v>
      </c>
      <c r="AE36" s="198"/>
    </row>
    <row r="37" spans="1:31" ht="30" customHeight="1">
      <c r="A37" s="195" t="s">
        <v>220</v>
      </c>
      <c r="B37" s="195"/>
      <c r="C37" s="195"/>
      <c r="E37" s="191">
        <v>13115430</v>
      </c>
      <c r="G37" s="191">
        <v>50869303368</v>
      </c>
      <c r="I37" s="191">
        <v>48893777306.957703</v>
      </c>
      <c r="K37" s="191">
        <v>0</v>
      </c>
      <c r="M37" s="191">
        <v>0</v>
      </c>
      <c r="O37" s="192">
        <v>0</v>
      </c>
      <c r="Q37" s="191">
        <v>0</v>
      </c>
      <c r="S37" s="192">
        <f t="shared" si="0"/>
        <v>13115430</v>
      </c>
      <c r="U37" s="191">
        <v>2619</v>
      </c>
      <c r="V37" s="191"/>
      <c r="W37" s="191">
        <f>G37+M37</f>
        <v>50869303368</v>
      </c>
      <c r="X37" s="191"/>
      <c r="Y37" s="191">
        <v>34083790995</v>
      </c>
      <c r="Z37" s="191"/>
      <c r="AA37" s="193">
        <v>0.77</v>
      </c>
      <c r="AE37" s="198"/>
    </row>
    <row r="38" spans="1:31" ht="30" customHeight="1">
      <c r="A38" s="200" t="s">
        <v>210</v>
      </c>
      <c r="B38" s="200"/>
      <c r="C38" s="200"/>
      <c r="D38" s="201"/>
      <c r="E38" s="202">
        <v>0</v>
      </c>
      <c r="F38" s="201"/>
      <c r="G38" s="202">
        <v>0</v>
      </c>
      <c r="H38" s="201"/>
      <c r="I38" s="202">
        <v>0</v>
      </c>
      <c r="J38" s="201"/>
      <c r="K38" s="202">
        <v>6322</v>
      </c>
      <c r="L38" s="202"/>
      <c r="M38" s="202">
        <v>149388207026</v>
      </c>
      <c r="N38" s="202"/>
      <c r="O38" s="192">
        <v>0</v>
      </c>
      <c r="P38" s="201"/>
      <c r="Q38" s="191">
        <v>0</v>
      </c>
      <c r="R38" s="201"/>
      <c r="S38" s="192">
        <f t="shared" si="0"/>
        <v>6322</v>
      </c>
      <c r="T38" s="201"/>
      <c r="U38" s="191">
        <v>24998780</v>
      </c>
      <c r="V38" s="191"/>
      <c r="W38" s="191">
        <f>G38+M38</f>
        <v>149388207026</v>
      </c>
      <c r="X38" s="191"/>
      <c r="Y38" s="191">
        <v>157662985671</v>
      </c>
      <c r="Z38" s="191"/>
      <c r="AA38" s="193">
        <v>3.55</v>
      </c>
    </row>
    <row r="39" spans="1:31" ht="30" customHeight="1">
      <c r="A39" s="200" t="s">
        <v>211</v>
      </c>
      <c r="B39" s="200"/>
      <c r="C39" s="200"/>
      <c r="D39" s="201"/>
      <c r="E39" s="202">
        <v>63945</v>
      </c>
      <c r="F39" s="201"/>
      <c r="G39" s="202">
        <v>72031992714</v>
      </c>
      <c r="H39" s="201"/>
      <c r="I39" s="202">
        <v>288401516172</v>
      </c>
      <c r="J39" s="201"/>
      <c r="K39" s="202">
        <v>0</v>
      </c>
      <c r="L39" s="201"/>
      <c r="M39" s="202">
        <v>0</v>
      </c>
      <c r="N39" s="201"/>
      <c r="O39" s="192">
        <v>-24200</v>
      </c>
      <c r="P39" s="201"/>
      <c r="Q39" s="191">
        <v>149409273206</v>
      </c>
      <c r="R39" s="201"/>
      <c r="S39" s="192">
        <f t="shared" si="0"/>
        <v>39745</v>
      </c>
      <c r="T39" s="201"/>
      <c r="U39" s="191">
        <v>5030000</v>
      </c>
      <c r="V39" s="191"/>
      <c r="W39" s="191">
        <v>44771468454</v>
      </c>
      <c r="X39" s="191"/>
      <c r="Y39" s="191">
        <v>199437548360</v>
      </c>
      <c r="Z39" s="191"/>
      <c r="AA39" s="193">
        <v>4.49</v>
      </c>
    </row>
    <row r="40" spans="1:31" ht="30" customHeight="1" thickBot="1">
      <c r="A40" s="172" t="s">
        <v>43</v>
      </c>
      <c r="B40" s="172"/>
      <c r="C40" s="172"/>
      <c r="D40" s="172"/>
      <c r="E40" s="203">
        <f>SUM(E9:E39)</f>
        <v>1205484165</v>
      </c>
      <c r="F40" s="204"/>
      <c r="G40" s="203">
        <f>SUM(G9:G39)</f>
        <v>4175221104754</v>
      </c>
      <c r="H40" s="204"/>
      <c r="I40" s="203">
        <f>SUM(I9:I39)</f>
        <v>5770545377930.6963</v>
      </c>
      <c r="J40" s="204"/>
      <c r="K40" s="203">
        <f>SUM(K9:K39)</f>
        <v>13916196</v>
      </c>
      <c r="L40" s="204"/>
      <c r="M40" s="203">
        <f>SUM(M9:M39)</f>
        <v>170696909737</v>
      </c>
      <c r="N40" s="204"/>
      <c r="O40" s="205">
        <f>SUM(O9:O39)</f>
        <v>-192256210</v>
      </c>
      <c r="P40" s="204"/>
      <c r="Q40" s="203">
        <f>SUM(Q9:Q39)</f>
        <v>777946215253</v>
      </c>
      <c r="R40" s="204"/>
      <c r="S40" s="203">
        <f>SUM(S9:S39)</f>
        <v>1027144151</v>
      </c>
      <c r="T40" s="204"/>
      <c r="U40" s="206"/>
      <c r="V40" s="204"/>
      <c r="W40" s="203">
        <f>SUM(W9:W39)</f>
        <v>3766890734000</v>
      </c>
      <c r="X40" s="204"/>
      <c r="Y40" s="203">
        <f>SUM(Y9:Y39)</f>
        <v>4394987436507</v>
      </c>
      <c r="Z40" s="204"/>
      <c r="AA40" s="207">
        <f>SUM(AA9:AA39)</f>
        <v>98.919999999999987</v>
      </c>
    </row>
    <row r="41" spans="1:31" ht="30" customHeight="1" thickTop="1">
      <c r="A41" s="208"/>
      <c r="B41" s="208"/>
      <c r="C41" s="208"/>
      <c r="D41" s="208"/>
      <c r="M41" s="191"/>
      <c r="W41" s="191"/>
      <c r="Y41" s="209"/>
    </row>
    <row r="42" spans="1:31" ht="30" customHeight="1">
      <c r="Q42" s="210"/>
      <c r="W42" s="191"/>
      <c r="Y42" s="191"/>
    </row>
    <row r="43" spans="1:31" ht="30" customHeight="1">
      <c r="Q43" s="210"/>
      <c r="W43" s="191"/>
    </row>
    <row r="44" spans="1:31" ht="30" customHeight="1">
      <c r="K44" s="191"/>
    </row>
    <row r="45" spans="1:31" ht="30" customHeight="1">
      <c r="M45" s="192"/>
    </row>
  </sheetData>
  <autoFilter ref="A1:AA40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53">
    <mergeCell ref="A41:D41"/>
    <mergeCell ref="A27:C27"/>
    <mergeCell ref="A28:C28"/>
    <mergeCell ref="A29:C29"/>
    <mergeCell ref="A40:D40"/>
    <mergeCell ref="A38:C38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25:C25"/>
    <mergeCell ref="A26:C26"/>
    <mergeCell ref="A22:C22"/>
    <mergeCell ref="A23:C23"/>
    <mergeCell ref="A24:C24"/>
    <mergeCell ref="A19:C19"/>
    <mergeCell ref="A20:C20"/>
    <mergeCell ref="A21:C21"/>
    <mergeCell ref="A17:C17"/>
    <mergeCell ref="A18:C18"/>
    <mergeCell ref="A16:C16"/>
    <mergeCell ref="A14:C14"/>
    <mergeCell ref="A15:C15"/>
    <mergeCell ref="A12:C12"/>
    <mergeCell ref="A13:C13"/>
    <mergeCell ref="A11:C11"/>
    <mergeCell ref="A10:C10"/>
    <mergeCell ref="A9:C9"/>
    <mergeCell ref="S7:S8"/>
    <mergeCell ref="U7:U8"/>
    <mergeCell ref="O7:Q7"/>
    <mergeCell ref="G7:G8"/>
    <mergeCell ref="I7:I8"/>
    <mergeCell ref="W7:W8"/>
    <mergeCell ref="Y7:Y8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A1:AW17"/>
  <sheetViews>
    <sheetView rightToLeft="1" view="pageBreakPreview" zoomScaleNormal="100" zoomScaleSheetLayoutView="100" workbookViewId="0">
      <selection activeCell="I18" sqref="I18"/>
    </sheetView>
  </sheetViews>
  <sheetFormatPr defaultRowHeight="30" customHeight="1"/>
  <cols>
    <col min="1" max="1" width="29.7109375" style="34" customWidth="1"/>
    <col min="2" max="2" width="1.28515625" style="34" customWidth="1"/>
    <col min="3" max="3" width="13" style="34" customWidth="1"/>
    <col min="4" max="4" width="1.28515625" style="34" customWidth="1"/>
    <col min="5" max="5" width="13" style="34" customWidth="1"/>
    <col min="6" max="6" width="1.28515625" style="34" customWidth="1"/>
    <col min="7" max="7" width="6.42578125" style="34" customWidth="1"/>
    <col min="8" max="8" width="1.28515625" style="34" customWidth="1"/>
    <col min="9" max="9" width="9.140625" style="34" customWidth="1"/>
    <col min="10" max="10" width="1.28515625" style="34" customWidth="1"/>
    <col min="11" max="11" width="9.85546875" style="34" bestFit="1" customWidth="1"/>
    <col min="12" max="12" width="1.28515625" style="34" customWidth="1"/>
    <col min="13" max="13" width="2.5703125" style="34" customWidth="1"/>
    <col min="14" max="14" width="1.28515625" style="34" customWidth="1"/>
    <col min="15" max="15" width="9.140625" style="34" customWidth="1"/>
    <col min="16" max="16" width="1.28515625" style="34" customWidth="1"/>
    <col min="17" max="17" width="2.5703125" style="34" customWidth="1"/>
    <col min="18" max="20" width="1.28515625" style="34" customWidth="1"/>
    <col min="21" max="21" width="6.42578125" style="34" customWidth="1"/>
    <col min="22" max="22" width="1.28515625" style="34" customWidth="1"/>
    <col min="23" max="23" width="2.5703125" style="34" customWidth="1"/>
    <col min="24" max="26" width="1.28515625" style="34" customWidth="1"/>
    <col min="27" max="27" width="8.7109375" style="34" customWidth="1"/>
    <col min="28" max="28" width="1.28515625" style="34" hidden="1" customWidth="1"/>
    <col min="29" max="29" width="2.5703125" style="34" hidden="1" customWidth="1"/>
    <col min="30" max="30" width="0.7109375" style="34" customWidth="1"/>
    <col min="31" max="32" width="1.28515625" style="34" customWidth="1"/>
    <col min="33" max="33" width="10.42578125" style="34" customWidth="1"/>
    <col min="34" max="34" width="1.28515625" style="34" customWidth="1"/>
    <col min="35" max="35" width="2.5703125" style="34" customWidth="1"/>
    <col min="36" max="36" width="1.28515625" style="34" customWidth="1"/>
    <col min="37" max="37" width="11.42578125" style="34" customWidth="1"/>
    <col min="38" max="38" width="1.28515625" style="34" customWidth="1"/>
    <col min="39" max="39" width="2.5703125" style="34" customWidth="1"/>
    <col min="40" max="40" width="1.28515625" style="34" customWidth="1"/>
    <col min="41" max="41" width="11.85546875" style="34" customWidth="1"/>
    <col min="42" max="42" width="1.28515625" style="34" customWidth="1"/>
    <col min="43" max="43" width="2.5703125" style="34" customWidth="1"/>
    <col min="44" max="44" width="1.28515625" style="34" customWidth="1"/>
    <col min="45" max="45" width="11.7109375" style="34" customWidth="1"/>
    <col min="46" max="47" width="1.28515625" style="34" customWidth="1"/>
    <col min="48" max="48" width="13" style="34" customWidth="1"/>
    <col min="49" max="49" width="7.7109375" style="34" customWidth="1"/>
    <col min="50" max="50" width="0.28515625" style="33" customWidth="1"/>
    <col min="51" max="16384" width="9.140625" style="33"/>
  </cols>
  <sheetData>
    <row r="1" spans="1:49" ht="30" customHeight="1">
      <c r="A1" s="147" t="s">
        <v>133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</row>
    <row r="2" spans="1:49" ht="30" customHeight="1">
      <c r="A2" s="147" t="s">
        <v>135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</row>
    <row r="3" spans="1:49" ht="30" customHeight="1">
      <c r="A3" s="147" t="s">
        <v>222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</row>
    <row r="4" spans="1:49" ht="30" customHeight="1">
      <c r="A4" s="148" t="s">
        <v>44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</row>
    <row r="5" spans="1:49" ht="30" customHeight="1">
      <c r="A5" s="150"/>
      <c r="B5" s="150"/>
      <c r="C5" s="150"/>
      <c r="D5" s="150"/>
      <c r="E5" s="150"/>
      <c r="F5" s="150"/>
      <c r="G5" s="150"/>
      <c r="I5" s="151" t="s">
        <v>216</v>
      </c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C5" s="151" t="s">
        <v>223</v>
      </c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1:49" ht="30" customHeight="1">
      <c r="A6" s="151" t="s">
        <v>45</v>
      </c>
      <c r="B6" s="151"/>
      <c r="C6" s="151"/>
      <c r="D6" s="151"/>
      <c r="E6" s="151"/>
      <c r="F6" s="151"/>
      <c r="G6" s="151"/>
      <c r="I6" s="151" t="s">
        <v>46</v>
      </c>
      <c r="J6" s="151"/>
      <c r="K6" s="151"/>
      <c r="M6" s="151" t="s">
        <v>47</v>
      </c>
      <c r="N6" s="151"/>
      <c r="O6" s="151"/>
      <c r="Q6" s="151" t="s">
        <v>48</v>
      </c>
      <c r="R6" s="151"/>
      <c r="S6" s="151"/>
      <c r="T6" s="151"/>
      <c r="U6" s="151"/>
      <c r="W6" s="151" t="s">
        <v>49</v>
      </c>
      <c r="X6" s="151"/>
      <c r="Y6" s="151"/>
      <c r="Z6" s="151"/>
      <c r="AA6" s="151"/>
      <c r="AC6" s="151" t="s">
        <v>46</v>
      </c>
      <c r="AD6" s="151"/>
      <c r="AE6" s="151"/>
      <c r="AF6" s="151"/>
      <c r="AG6" s="151"/>
      <c r="AI6" s="151" t="s">
        <v>47</v>
      </c>
      <c r="AJ6" s="151"/>
      <c r="AK6" s="151"/>
      <c r="AM6" s="151" t="s">
        <v>48</v>
      </c>
      <c r="AN6" s="151"/>
      <c r="AO6" s="151"/>
      <c r="AQ6" s="151" t="s">
        <v>49</v>
      </c>
      <c r="AR6" s="151"/>
      <c r="AS6" s="151"/>
    </row>
    <row r="7" spans="1:49" ht="30" customHeight="1">
      <c r="A7" s="144"/>
      <c r="B7" s="144"/>
      <c r="C7" s="144"/>
      <c r="D7" s="144"/>
      <c r="E7" s="144"/>
      <c r="F7" s="144"/>
      <c r="G7" s="144"/>
      <c r="I7" s="144"/>
      <c r="J7" s="144"/>
      <c r="K7" s="144"/>
      <c r="M7" s="144"/>
      <c r="N7" s="144"/>
      <c r="O7" s="144"/>
      <c r="Q7" s="144"/>
      <c r="R7" s="144"/>
      <c r="S7" s="144"/>
      <c r="T7" s="144"/>
      <c r="U7" s="144"/>
      <c r="W7" s="144"/>
      <c r="X7" s="144"/>
      <c r="Y7" s="144"/>
      <c r="Z7" s="144"/>
      <c r="AA7" s="144"/>
      <c r="AC7" s="144"/>
      <c r="AD7" s="144"/>
      <c r="AE7" s="144"/>
      <c r="AF7" s="144"/>
      <c r="AG7" s="144"/>
      <c r="AI7" s="144"/>
      <c r="AJ7" s="144"/>
      <c r="AK7" s="144"/>
      <c r="AM7" s="144"/>
      <c r="AN7" s="144"/>
      <c r="AO7" s="144"/>
      <c r="AQ7" s="144"/>
      <c r="AR7" s="144"/>
      <c r="AS7" s="144"/>
    </row>
    <row r="8" spans="1:49" ht="30" customHeight="1">
      <c r="A8" s="148" t="s">
        <v>50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</row>
    <row r="9" spans="1:49" ht="30" customHeight="1">
      <c r="C9" s="151" t="s">
        <v>216</v>
      </c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Y9" s="151" t="s">
        <v>223</v>
      </c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</row>
    <row r="10" spans="1:49" ht="30" customHeight="1">
      <c r="A10" s="41" t="s">
        <v>45</v>
      </c>
      <c r="C10" s="36" t="s">
        <v>51</v>
      </c>
      <c r="D10" s="35"/>
      <c r="E10" s="36" t="s">
        <v>52</v>
      </c>
      <c r="F10" s="35"/>
      <c r="G10" s="149" t="s">
        <v>53</v>
      </c>
      <c r="H10" s="149"/>
      <c r="I10" s="149"/>
      <c r="J10" s="35"/>
      <c r="K10" s="149" t="s">
        <v>54</v>
      </c>
      <c r="L10" s="149"/>
      <c r="M10" s="149"/>
      <c r="N10" s="35"/>
      <c r="O10" s="149" t="s">
        <v>47</v>
      </c>
      <c r="P10" s="149"/>
      <c r="Q10" s="149"/>
      <c r="R10" s="35"/>
      <c r="S10" s="144" t="s">
        <v>48</v>
      </c>
      <c r="T10" s="144"/>
      <c r="U10" s="144"/>
      <c r="V10" s="144"/>
      <c r="W10" s="144"/>
      <c r="Y10" s="149" t="s">
        <v>51</v>
      </c>
      <c r="Z10" s="149"/>
      <c r="AA10" s="149"/>
      <c r="AB10" s="149"/>
      <c r="AC10" s="149"/>
      <c r="AD10" s="35"/>
      <c r="AE10" s="149" t="s">
        <v>52</v>
      </c>
      <c r="AF10" s="149"/>
      <c r="AG10" s="149"/>
      <c r="AH10" s="149"/>
      <c r="AI10" s="149"/>
      <c r="AJ10" s="35"/>
      <c r="AK10" s="149" t="s">
        <v>53</v>
      </c>
      <c r="AL10" s="149"/>
      <c r="AM10" s="149"/>
      <c r="AN10" s="35"/>
      <c r="AO10" s="149" t="s">
        <v>54</v>
      </c>
      <c r="AP10" s="149"/>
      <c r="AQ10" s="149"/>
      <c r="AR10" s="35"/>
      <c r="AS10" s="149" t="s">
        <v>47</v>
      </c>
      <c r="AT10" s="149"/>
      <c r="AU10" s="35"/>
      <c r="AV10" s="149" t="s">
        <v>48</v>
      </c>
      <c r="AW10" s="149"/>
    </row>
    <row r="11" spans="1:49" ht="30" customHeight="1">
      <c r="A11" s="34" t="s">
        <v>207</v>
      </c>
      <c r="C11" s="34" t="s">
        <v>55</v>
      </c>
      <c r="E11" s="34" t="s">
        <v>217</v>
      </c>
      <c r="G11" s="150"/>
      <c r="H11" s="150"/>
      <c r="I11" s="150"/>
      <c r="K11" s="37">
        <v>1000</v>
      </c>
      <c r="L11" s="37"/>
      <c r="M11" s="37"/>
      <c r="O11" s="37">
        <v>3500</v>
      </c>
      <c r="P11" s="37"/>
      <c r="Q11" s="37"/>
      <c r="R11" s="46"/>
      <c r="T11" s="150" t="s">
        <v>209</v>
      </c>
      <c r="U11" s="150"/>
      <c r="V11" s="150"/>
      <c r="W11" s="150"/>
      <c r="Y11" s="152" t="s">
        <v>55</v>
      </c>
      <c r="Z11" s="152"/>
      <c r="AA11" s="152"/>
      <c r="AG11" s="46" t="s">
        <v>217</v>
      </c>
      <c r="AH11" s="46"/>
      <c r="AI11" s="46"/>
      <c r="AJ11" s="46"/>
      <c r="AN11" s="37"/>
      <c r="AO11" s="34">
        <v>0</v>
      </c>
      <c r="AP11" s="37"/>
      <c r="AQ11" s="37"/>
      <c r="AS11" s="37">
        <v>0</v>
      </c>
      <c r="AT11" s="37"/>
      <c r="AV11" s="152">
        <v>0</v>
      </c>
      <c r="AW11" s="152"/>
    </row>
    <row r="12" spans="1:49" ht="30" customHeight="1">
      <c r="A12" s="34" t="s">
        <v>208</v>
      </c>
      <c r="C12" s="34" t="s">
        <v>55</v>
      </c>
      <c r="E12" s="34" t="s">
        <v>56</v>
      </c>
      <c r="K12" s="37">
        <v>1500000</v>
      </c>
      <c r="L12" s="37"/>
      <c r="M12" s="37"/>
      <c r="O12" s="37">
        <v>3750</v>
      </c>
      <c r="P12" s="37"/>
      <c r="Q12" s="37"/>
      <c r="R12" s="46"/>
      <c r="T12" s="150" t="s">
        <v>209</v>
      </c>
      <c r="U12" s="150"/>
      <c r="V12" s="150"/>
      <c r="W12" s="150"/>
      <c r="Y12" s="150" t="s">
        <v>55</v>
      </c>
      <c r="Z12" s="150"/>
      <c r="AA12" s="150"/>
      <c r="AG12" s="46" t="s">
        <v>56</v>
      </c>
      <c r="AH12" s="46"/>
      <c r="AI12" s="46"/>
      <c r="AJ12" s="46"/>
      <c r="AN12" s="37"/>
      <c r="AO12" s="34">
        <v>0</v>
      </c>
      <c r="AP12" s="37"/>
      <c r="AQ12" s="37"/>
      <c r="AS12" s="37">
        <v>0</v>
      </c>
      <c r="AT12" s="37"/>
      <c r="AV12" s="150">
        <v>0</v>
      </c>
      <c r="AW12" s="150"/>
    </row>
    <row r="13" spans="1:49" ht="30" customHeight="1">
      <c r="A13" s="34" t="s">
        <v>218</v>
      </c>
      <c r="C13" s="34" t="s">
        <v>55</v>
      </c>
      <c r="E13" s="34" t="s">
        <v>217</v>
      </c>
      <c r="K13" s="37">
        <v>1000</v>
      </c>
      <c r="L13" s="37"/>
      <c r="M13" s="37"/>
      <c r="O13" s="37">
        <v>3250</v>
      </c>
      <c r="P13" s="37"/>
      <c r="Q13" s="37"/>
      <c r="R13" s="46"/>
      <c r="T13" s="150" t="s">
        <v>209</v>
      </c>
      <c r="U13" s="150"/>
      <c r="V13" s="150"/>
      <c r="W13" s="150"/>
      <c r="Z13" s="150" t="s">
        <v>55</v>
      </c>
      <c r="AA13" s="150"/>
      <c r="AG13" s="46" t="s">
        <v>217</v>
      </c>
      <c r="AH13" s="46"/>
      <c r="AI13" s="46"/>
      <c r="AJ13" s="46"/>
      <c r="AN13" s="37"/>
      <c r="AO13" s="34">
        <v>0</v>
      </c>
      <c r="AP13" s="37"/>
      <c r="AQ13" s="37"/>
      <c r="AS13" s="37">
        <v>0</v>
      </c>
      <c r="AT13" s="37"/>
      <c r="AV13" s="150">
        <v>0</v>
      </c>
      <c r="AW13" s="150"/>
    </row>
    <row r="14" spans="1:49" ht="30" customHeight="1">
      <c r="A14" s="148" t="s">
        <v>58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</row>
    <row r="15" spans="1:49" ht="30" customHeight="1">
      <c r="C15" s="151" t="s">
        <v>216</v>
      </c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O15" s="151" t="s">
        <v>223</v>
      </c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K15" s="150"/>
      <c r="AL15" s="150"/>
      <c r="AM15" s="150"/>
      <c r="AO15" s="150"/>
      <c r="AP15" s="150"/>
      <c r="AQ15" s="150"/>
      <c r="AS15" s="150"/>
      <c r="AT15" s="150"/>
    </row>
    <row r="16" spans="1:49" ht="30" customHeight="1">
      <c r="A16" s="41" t="s">
        <v>45</v>
      </c>
      <c r="C16" s="36" t="s">
        <v>52</v>
      </c>
      <c r="D16" s="35"/>
      <c r="E16" s="36" t="s">
        <v>54</v>
      </c>
      <c r="F16" s="35"/>
      <c r="G16" s="149" t="s">
        <v>47</v>
      </c>
      <c r="H16" s="149"/>
      <c r="I16" s="149"/>
      <c r="J16" s="35"/>
      <c r="K16" s="149" t="s">
        <v>48</v>
      </c>
      <c r="L16" s="149"/>
      <c r="M16" s="149"/>
      <c r="O16" s="149" t="s">
        <v>52</v>
      </c>
      <c r="P16" s="149"/>
      <c r="Q16" s="149"/>
      <c r="R16" s="149"/>
      <c r="S16" s="149"/>
      <c r="T16" s="35"/>
      <c r="U16" s="149" t="s">
        <v>54</v>
      </c>
      <c r="V16" s="149"/>
      <c r="W16" s="149"/>
      <c r="X16" s="149"/>
      <c r="Y16" s="149"/>
      <c r="Z16" s="35"/>
      <c r="AA16" s="149" t="s">
        <v>47</v>
      </c>
      <c r="AB16" s="149"/>
      <c r="AC16" s="149"/>
      <c r="AD16" s="149"/>
      <c r="AE16" s="149"/>
      <c r="AF16" s="35"/>
      <c r="AG16" s="149" t="s">
        <v>48</v>
      </c>
      <c r="AH16" s="149"/>
      <c r="AI16" s="149"/>
      <c r="AK16" s="150"/>
      <c r="AL16" s="150"/>
      <c r="AM16" s="150"/>
      <c r="AO16" s="150"/>
      <c r="AP16" s="150"/>
      <c r="AQ16" s="150"/>
      <c r="AS16" s="150"/>
      <c r="AT16" s="150"/>
    </row>
    <row r="17" spans="1:46" ht="30" customHeight="1">
      <c r="A17" s="35"/>
      <c r="C17" s="35"/>
      <c r="E17" s="35"/>
      <c r="G17" s="152"/>
      <c r="H17" s="152"/>
      <c r="I17" s="152"/>
      <c r="K17" s="152"/>
      <c r="L17" s="152"/>
      <c r="M17" s="152"/>
      <c r="O17" s="152"/>
      <c r="P17" s="152"/>
      <c r="Q17" s="152"/>
      <c r="R17" s="152"/>
      <c r="S17" s="152"/>
      <c r="U17" s="152"/>
      <c r="V17" s="152"/>
      <c r="W17" s="152"/>
      <c r="X17" s="152"/>
      <c r="Y17" s="152"/>
      <c r="AA17" s="152"/>
      <c r="AB17" s="152"/>
      <c r="AC17" s="152"/>
      <c r="AD17" s="152"/>
      <c r="AE17" s="152"/>
      <c r="AG17" s="152"/>
      <c r="AH17" s="152"/>
      <c r="AI17" s="152"/>
      <c r="AK17" s="150"/>
      <c r="AL17" s="150"/>
      <c r="AM17" s="150"/>
      <c r="AO17" s="150"/>
      <c r="AP17" s="150"/>
      <c r="AQ17" s="150"/>
      <c r="AS17" s="150"/>
      <c r="AT17" s="150"/>
    </row>
  </sheetData>
  <mergeCells count="72">
    <mergeCell ref="AS15:AT15"/>
    <mergeCell ref="AS16:AT16"/>
    <mergeCell ref="AS17:AT17"/>
    <mergeCell ref="AO16:AQ16"/>
    <mergeCell ref="AO17:AQ17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1:AW1"/>
    <mergeCell ref="A2:AW2"/>
    <mergeCell ref="A3:AW3"/>
    <mergeCell ref="A4:AW4"/>
    <mergeCell ref="I5:AA5"/>
    <mergeCell ref="AC5:AS5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T13:W13"/>
    <mergeCell ref="T12:W12"/>
    <mergeCell ref="A8:AW8"/>
    <mergeCell ref="C9:W9"/>
    <mergeCell ref="Y9:AV9"/>
    <mergeCell ref="AV11:AW11"/>
    <mergeCell ref="AV12:AW12"/>
    <mergeCell ref="AV13:AW13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  <pageSetUpPr fitToPage="1"/>
  </sheetPr>
  <dimension ref="A1:Q16"/>
  <sheetViews>
    <sheetView rightToLeft="1" view="pageBreakPreview" zoomScaleNormal="100" zoomScaleSheetLayoutView="100" workbookViewId="0">
      <selection activeCell="D14" sqref="D14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18.28515625" style="4" customWidth="1"/>
    <col min="7" max="7" width="1.28515625" style="4" customWidth="1"/>
    <col min="8" max="8" width="19.5703125" style="26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8.5703125" style="30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43" t="s">
        <v>133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17" ht="30" customHeight="1">
      <c r="A2" s="143" t="s">
        <v>134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7" ht="30" customHeight="1">
      <c r="A3" s="143" t="s">
        <v>222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7" ht="30" customHeight="1">
      <c r="A4" s="3" t="s">
        <v>59</v>
      </c>
      <c r="B4" s="153" t="s">
        <v>60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5" spans="1:17" ht="30" customHeight="1">
      <c r="D5" s="1" t="s">
        <v>216</v>
      </c>
      <c r="F5" s="154" t="s">
        <v>5</v>
      </c>
      <c r="G5" s="154"/>
      <c r="H5" s="154"/>
      <c r="J5" s="155" t="s">
        <v>223</v>
      </c>
      <c r="K5" s="155"/>
      <c r="L5" s="155"/>
    </row>
    <row r="6" spans="1:17" ht="42" customHeight="1">
      <c r="A6" s="154" t="s">
        <v>61</v>
      </c>
      <c r="B6" s="154"/>
      <c r="D6" s="1" t="s">
        <v>62</v>
      </c>
      <c r="F6" s="1" t="s">
        <v>63</v>
      </c>
      <c r="H6" s="28" t="s">
        <v>64</v>
      </c>
      <c r="J6" s="54" t="s">
        <v>62</v>
      </c>
      <c r="L6" s="31" t="s">
        <v>14</v>
      </c>
      <c r="Q6" s="29"/>
    </row>
    <row r="7" spans="1:17" ht="30" customHeight="1">
      <c r="A7" s="156" t="s">
        <v>65</v>
      </c>
      <c r="B7" s="156"/>
      <c r="D7" s="6">
        <v>10332577103</v>
      </c>
      <c r="F7" s="6">
        <f>574948623044+2790079453</f>
        <v>577738702497</v>
      </c>
      <c r="H7" s="25">
        <f>-542461600000</f>
        <v>-542461600000</v>
      </c>
      <c r="J7" s="8">
        <f>D7+F7+H7</f>
        <v>45609679600</v>
      </c>
      <c r="L7" s="56"/>
    </row>
    <row r="8" spans="1:17" ht="30" customHeight="1">
      <c r="A8" s="157" t="s">
        <v>66</v>
      </c>
      <c r="B8" s="157"/>
      <c r="D8" s="8">
        <v>28813323</v>
      </c>
      <c r="F8" s="8">
        <v>118410</v>
      </c>
      <c r="H8" s="26">
        <v>0</v>
      </c>
      <c r="J8" s="8">
        <f t="shared" ref="J8:J10" si="0">D8+F8+H8</f>
        <v>28931733</v>
      </c>
      <c r="L8" s="50"/>
      <c r="O8" s="8"/>
      <c r="Q8" s="29"/>
    </row>
    <row r="9" spans="1:17" ht="30" customHeight="1">
      <c r="A9" s="157" t="s">
        <v>67</v>
      </c>
      <c r="B9" s="157"/>
      <c r="D9" s="8">
        <v>11965190</v>
      </c>
      <c r="F9" s="8">
        <v>49172</v>
      </c>
      <c r="H9" s="26">
        <v>0</v>
      </c>
      <c r="J9" s="8">
        <f t="shared" si="0"/>
        <v>12014362</v>
      </c>
      <c r="L9" s="50"/>
      <c r="O9" s="55"/>
      <c r="Q9" s="29"/>
    </row>
    <row r="10" spans="1:17" ht="30" customHeight="1">
      <c r="A10" s="157" t="s">
        <v>68</v>
      </c>
      <c r="B10" s="157"/>
      <c r="D10" s="8">
        <v>2939506</v>
      </c>
      <c r="F10" s="8">
        <v>12080</v>
      </c>
      <c r="H10" s="26">
        <v>-2951586</v>
      </c>
      <c r="J10" s="8">
        <f t="shared" si="0"/>
        <v>0</v>
      </c>
      <c r="L10" s="50"/>
      <c r="Q10" s="29"/>
    </row>
    <row r="11" spans="1:17" ht="30" customHeight="1" thickBot="1">
      <c r="A11" s="143" t="s">
        <v>43</v>
      </c>
      <c r="B11" s="143"/>
      <c r="D11" s="22">
        <f>SUM(D7:D10)</f>
        <v>10376295122</v>
      </c>
      <c r="E11" s="15"/>
      <c r="F11" s="47">
        <f>F7+F8+F9+F10</f>
        <v>577738882159</v>
      </c>
      <c r="G11" s="15"/>
      <c r="H11" s="27">
        <f>SUM(H7:H10)</f>
        <v>-542464551586</v>
      </c>
      <c r="I11" s="15"/>
      <c r="J11" s="47">
        <f>SUM(J7:J10)</f>
        <v>45650625695</v>
      </c>
      <c r="K11" s="15"/>
      <c r="L11" s="57">
        <f>L7+L8++L9+L10</f>
        <v>0</v>
      </c>
      <c r="Q11" s="29"/>
    </row>
    <row r="12" spans="1:17" ht="30" customHeight="1" thickTop="1">
      <c r="F12" s="8"/>
      <c r="L12" s="16"/>
      <c r="Q12" s="51"/>
    </row>
    <row r="14" spans="1:17" ht="30" customHeight="1">
      <c r="F14" s="8"/>
      <c r="J14" s="8"/>
    </row>
    <row r="15" spans="1:17" ht="30" customHeight="1">
      <c r="F15" s="8"/>
      <c r="J15" s="8"/>
    </row>
    <row r="16" spans="1:17" ht="30" customHeight="1">
      <c r="F16" s="8"/>
    </row>
  </sheetData>
  <mergeCells count="12">
    <mergeCell ref="A11:B11"/>
    <mergeCell ref="A6:B6"/>
    <mergeCell ref="A7:B7"/>
    <mergeCell ref="A8:B8"/>
    <mergeCell ref="A9:B9"/>
    <mergeCell ref="A10:B10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  <pageSetUpPr fitToPage="1"/>
  </sheetPr>
  <dimension ref="A1:S22"/>
  <sheetViews>
    <sheetView rightToLeft="1" view="pageBreakPreview" topLeftCell="A4" zoomScaleNormal="100" zoomScaleSheetLayoutView="100" workbookViewId="0">
      <selection activeCell="D14" sqref="D14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42" customWidth="1"/>
    <col min="9" max="9" width="1.28515625" style="42" customWidth="1"/>
    <col min="10" max="10" width="15.42578125" style="42" customWidth="1"/>
    <col min="11" max="11" width="0.28515625" style="13" customWidth="1"/>
    <col min="12" max="12" width="9.140625" style="13"/>
    <col min="13" max="13" width="20.42578125" style="13" customWidth="1"/>
    <col min="14" max="14" width="9.140625" style="30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143" t="s">
        <v>133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9" ht="30" customHeight="1">
      <c r="A2" s="143" t="s">
        <v>137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9" ht="30" customHeight="1">
      <c r="A3" s="143" t="s">
        <v>222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9" ht="30" customHeight="1">
      <c r="A4" s="3" t="s">
        <v>70</v>
      </c>
      <c r="B4" s="153" t="s">
        <v>71</v>
      </c>
      <c r="C4" s="153"/>
      <c r="D4" s="153"/>
      <c r="E4" s="153"/>
      <c r="F4" s="153"/>
      <c r="G4" s="153"/>
      <c r="H4" s="153"/>
      <c r="I4" s="153"/>
      <c r="J4" s="153"/>
    </row>
    <row r="5" spans="1:19" ht="37.5" customHeight="1">
      <c r="A5" s="154" t="s">
        <v>72</v>
      </c>
      <c r="B5" s="154"/>
      <c r="D5" s="1" t="s">
        <v>73</v>
      </c>
      <c r="F5" s="1" t="s">
        <v>62</v>
      </c>
      <c r="H5" s="17" t="s">
        <v>74</v>
      </c>
      <c r="J5" s="19" t="s">
        <v>75</v>
      </c>
    </row>
    <row r="6" spans="1:19" ht="30" customHeight="1">
      <c r="A6" s="156" t="s">
        <v>76</v>
      </c>
      <c r="B6" s="156"/>
      <c r="D6" s="43" t="s">
        <v>146</v>
      </c>
      <c r="F6" s="141">
        <v>-766785606339</v>
      </c>
      <c r="H6" s="58">
        <v>0</v>
      </c>
      <c r="J6" s="53">
        <v>0</v>
      </c>
      <c r="M6" s="29"/>
      <c r="P6" s="29"/>
      <c r="S6" s="29"/>
    </row>
    <row r="7" spans="1:19" ht="30" customHeight="1">
      <c r="A7" s="157" t="s">
        <v>77</v>
      </c>
      <c r="B7" s="157"/>
      <c r="D7" s="44" t="s">
        <v>78</v>
      </c>
      <c r="F7" s="8">
        <v>0</v>
      </c>
      <c r="H7" s="53">
        <v>0</v>
      </c>
      <c r="J7" s="53">
        <v>0</v>
      </c>
      <c r="M7" s="29"/>
      <c r="P7" s="29"/>
    </row>
    <row r="8" spans="1:19" ht="30" customHeight="1">
      <c r="A8" s="157" t="s">
        <v>79</v>
      </c>
      <c r="B8" s="157"/>
      <c r="D8" s="44" t="s">
        <v>147</v>
      </c>
      <c r="F8" s="8">
        <v>0</v>
      </c>
      <c r="H8" s="53">
        <v>0</v>
      </c>
      <c r="J8" s="53">
        <v>0</v>
      </c>
      <c r="M8" s="29"/>
    </row>
    <row r="9" spans="1:19" ht="30" customHeight="1">
      <c r="A9" s="157" t="s">
        <v>80</v>
      </c>
      <c r="B9" s="157"/>
      <c r="D9" s="44" t="s">
        <v>148</v>
      </c>
      <c r="F9" s="8">
        <v>279662</v>
      </c>
      <c r="H9" s="53">
        <v>0</v>
      </c>
      <c r="J9" s="53">
        <v>0</v>
      </c>
      <c r="M9" s="29"/>
    </row>
    <row r="10" spans="1:19" ht="30" customHeight="1">
      <c r="A10" s="157" t="s">
        <v>81</v>
      </c>
      <c r="B10" s="157"/>
      <c r="D10" s="44" t="s">
        <v>149</v>
      </c>
      <c r="F10" s="8">
        <v>406523531</v>
      </c>
      <c r="H10" s="59">
        <v>0</v>
      </c>
      <c r="J10" s="59">
        <v>0</v>
      </c>
      <c r="M10" s="51"/>
      <c r="P10" s="51"/>
    </row>
    <row r="11" spans="1:19" ht="30" customHeight="1">
      <c r="A11" s="143" t="s">
        <v>43</v>
      </c>
      <c r="B11" s="143"/>
      <c r="D11" s="8"/>
      <c r="F11" s="141">
        <f>SUM(F6:F10)</f>
        <v>-766378803146</v>
      </c>
      <c r="G11" s="15"/>
      <c r="H11" s="53">
        <f>SUM(H6:H10)</f>
        <v>0</v>
      </c>
      <c r="I11" s="19"/>
      <c r="J11" s="53">
        <f>SUM(J6:J10)</f>
        <v>0</v>
      </c>
    </row>
    <row r="13" spans="1:19" ht="30" customHeight="1">
      <c r="F13" s="13"/>
    </row>
    <row r="14" spans="1:19" ht="30" customHeight="1">
      <c r="F14" s="29"/>
    </row>
    <row r="15" spans="1:19" ht="30" customHeight="1">
      <c r="F15" s="51"/>
    </row>
    <row r="16" spans="1:19" ht="30" customHeight="1">
      <c r="B16" s="8"/>
      <c r="F16" s="29"/>
    </row>
    <row r="17" spans="2:13" ht="30" customHeight="1">
      <c r="B17" s="8"/>
      <c r="F17" s="8"/>
      <c r="J17" s="142"/>
    </row>
    <row r="18" spans="2:13" ht="30" customHeight="1">
      <c r="B18" s="8"/>
      <c r="F18" s="8"/>
      <c r="J18" s="142"/>
    </row>
    <row r="19" spans="2:13" ht="30" customHeight="1">
      <c r="B19" s="8"/>
      <c r="F19" s="8"/>
      <c r="M19" s="29"/>
    </row>
    <row r="20" spans="2:13" ht="30" customHeight="1">
      <c r="B20" s="8"/>
      <c r="F20" s="8"/>
    </row>
    <row r="21" spans="2:13" ht="30" customHeight="1">
      <c r="F21" s="8"/>
    </row>
    <row r="22" spans="2:13" ht="30" customHeight="1">
      <c r="F22" s="8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A5:B5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/>
    <pageSetUpPr fitToPage="1"/>
  </sheetPr>
  <dimension ref="A1:T12"/>
  <sheetViews>
    <sheetView rightToLeft="1" view="pageBreakPreview" zoomScaleNormal="100" zoomScaleSheetLayoutView="100" workbookViewId="0">
      <selection activeCell="J14" sqref="J14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3" customWidth="1"/>
    <col min="12" max="16384" width="9.140625" style="13"/>
  </cols>
  <sheetData>
    <row r="1" spans="1:20" ht="30" customHeight="1">
      <c r="A1" s="143" t="s">
        <v>133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20" ht="30" customHeight="1">
      <c r="A2" s="143" t="s">
        <v>137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20" ht="30" customHeight="1">
      <c r="A3" s="143" t="s">
        <v>222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20" ht="30" customHeight="1">
      <c r="A4" s="45" t="s">
        <v>151</v>
      </c>
      <c r="B4" s="153" t="s">
        <v>96</v>
      </c>
      <c r="C4" s="153"/>
      <c r="D4" s="153"/>
      <c r="E4" s="153"/>
      <c r="F4" s="153"/>
      <c r="G4" s="153"/>
      <c r="H4" s="153"/>
      <c r="I4" s="153"/>
      <c r="J4" s="153"/>
    </row>
    <row r="5" spans="1:20" ht="30" customHeight="1">
      <c r="A5" s="158"/>
      <c r="B5" s="158"/>
      <c r="D5" s="154" t="s">
        <v>82</v>
      </c>
      <c r="E5" s="154"/>
      <c r="F5" s="154"/>
      <c r="H5" s="154" t="s">
        <v>83</v>
      </c>
      <c r="I5" s="154"/>
      <c r="J5" s="154"/>
    </row>
    <row r="6" spans="1:20" ht="44.25" customHeight="1">
      <c r="A6" s="154" t="s">
        <v>97</v>
      </c>
      <c r="B6" s="154"/>
      <c r="D6" s="12" t="s">
        <v>98</v>
      </c>
      <c r="E6" s="5"/>
      <c r="F6" s="12" t="s">
        <v>99</v>
      </c>
      <c r="H6" s="12" t="s">
        <v>98</v>
      </c>
      <c r="I6" s="5"/>
      <c r="J6" s="12" t="s">
        <v>99</v>
      </c>
      <c r="Q6" s="29"/>
      <c r="T6" s="29"/>
    </row>
    <row r="7" spans="1:20" ht="30" customHeight="1">
      <c r="A7" s="159" t="s">
        <v>65</v>
      </c>
      <c r="B7" s="159"/>
      <c r="D7" s="6">
        <f>20547+79453</f>
        <v>100000</v>
      </c>
      <c r="F7" s="7"/>
      <c r="H7" s="6">
        <f>735208+403227</f>
        <v>1138435</v>
      </c>
      <c r="J7" s="7"/>
      <c r="Q7" s="29"/>
      <c r="T7" s="29"/>
    </row>
    <row r="8" spans="1:20" ht="30" customHeight="1">
      <c r="A8" s="158" t="s">
        <v>66</v>
      </c>
      <c r="B8" s="158"/>
      <c r="D8" s="8">
        <v>118410</v>
      </c>
      <c r="F8" s="9"/>
      <c r="H8" s="8">
        <v>992579</v>
      </c>
      <c r="J8" s="9"/>
      <c r="Q8" s="29"/>
      <c r="T8" s="29"/>
    </row>
    <row r="9" spans="1:20" ht="30" customHeight="1">
      <c r="A9" s="158" t="s">
        <v>67</v>
      </c>
      <c r="B9" s="158"/>
      <c r="D9" s="8">
        <v>49172</v>
      </c>
      <c r="F9" s="9"/>
      <c r="H9" s="8">
        <v>473445138</v>
      </c>
      <c r="J9" s="9"/>
    </row>
    <row r="10" spans="1:20" ht="30" customHeight="1">
      <c r="A10" s="158" t="s">
        <v>68</v>
      </c>
      <c r="B10" s="158"/>
      <c r="D10" s="10">
        <v>12080</v>
      </c>
      <c r="F10" s="11"/>
      <c r="H10" s="10">
        <v>114742</v>
      </c>
      <c r="J10" s="11"/>
    </row>
    <row r="11" spans="1:20" ht="30" customHeight="1">
      <c r="A11" s="143" t="s">
        <v>43</v>
      </c>
      <c r="B11" s="143"/>
      <c r="D11" s="22">
        <f>SUM(D7:D10)</f>
        <v>279662</v>
      </c>
      <c r="E11" s="15"/>
      <c r="F11" s="22"/>
      <c r="G11" s="15"/>
      <c r="H11" s="22">
        <f>SUM(H7:H10)</f>
        <v>475690894</v>
      </c>
      <c r="I11" s="15"/>
      <c r="J11" s="22"/>
      <c r="P11" s="29"/>
      <c r="Q11" s="29"/>
    </row>
    <row r="12" spans="1:20" ht="30" customHeight="1">
      <c r="P12" s="29"/>
      <c r="Q12" s="29"/>
    </row>
  </sheetData>
  <mergeCells count="13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  <mergeCell ref="A5:B5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/>
    <pageSetUpPr fitToPage="1"/>
  </sheetPr>
  <dimension ref="A1:Q12"/>
  <sheetViews>
    <sheetView rightToLeft="1" view="pageBreakPreview" zoomScaleNormal="100" zoomScaleSheetLayoutView="100" workbookViewId="0">
      <selection activeCell="F15" sqref="F15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143" t="s">
        <v>133</v>
      </c>
      <c r="B1" s="143"/>
      <c r="C1" s="143"/>
      <c r="D1" s="143"/>
      <c r="E1" s="143"/>
      <c r="F1" s="143"/>
    </row>
    <row r="2" spans="1:17" ht="30" customHeight="1">
      <c r="A2" s="143" t="s">
        <v>137</v>
      </c>
      <c r="B2" s="143"/>
      <c r="C2" s="143"/>
      <c r="D2" s="143"/>
      <c r="E2" s="143"/>
      <c r="F2" s="143"/>
    </row>
    <row r="3" spans="1:17" ht="30" customHeight="1">
      <c r="A3" s="143" t="s">
        <v>222</v>
      </c>
      <c r="B3" s="143"/>
      <c r="C3" s="143"/>
      <c r="D3" s="143"/>
      <c r="E3" s="143"/>
      <c r="F3" s="143"/>
    </row>
    <row r="4" spans="1:17" s="14" customFormat="1" ht="30" customHeight="1">
      <c r="A4" s="45" t="s">
        <v>152</v>
      </c>
      <c r="B4" s="153" t="s">
        <v>81</v>
      </c>
      <c r="C4" s="153"/>
      <c r="D4" s="153"/>
      <c r="E4" s="153"/>
      <c r="F4" s="153"/>
    </row>
    <row r="5" spans="1:17" ht="30" customHeight="1">
      <c r="A5" s="143" t="s">
        <v>81</v>
      </c>
      <c r="B5" s="143"/>
      <c r="D5" s="1" t="s">
        <v>82</v>
      </c>
      <c r="F5" s="1" t="s">
        <v>83</v>
      </c>
      <c r="G5" s="18"/>
      <c r="H5" s="23"/>
    </row>
    <row r="6" spans="1:17" ht="30" customHeight="1">
      <c r="A6" s="160"/>
      <c r="B6" s="160"/>
      <c r="D6" s="2" t="s">
        <v>62</v>
      </c>
      <c r="F6" s="2" t="s">
        <v>62</v>
      </c>
    </row>
    <row r="7" spans="1:17" ht="30" customHeight="1">
      <c r="A7" s="156" t="s">
        <v>81</v>
      </c>
      <c r="B7" s="156"/>
      <c r="D7" s="25">
        <v>0</v>
      </c>
      <c r="F7" s="6">
        <v>5746864573</v>
      </c>
    </row>
    <row r="8" spans="1:17" ht="30" customHeight="1">
      <c r="A8" s="157" t="s">
        <v>100</v>
      </c>
      <c r="B8" s="157"/>
      <c r="D8" s="8">
        <v>0</v>
      </c>
      <c r="F8" s="8">
        <v>0</v>
      </c>
    </row>
    <row r="9" spans="1:17" ht="30" customHeight="1">
      <c r="A9" s="157" t="s">
        <v>101</v>
      </c>
      <c r="B9" s="157"/>
      <c r="D9" s="10">
        <v>406523531</v>
      </c>
      <c r="F9" s="10">
        <v>2437591090</v>
      </c>
      <c r="Q9" s="24"/>
    </row>
    <row r="10" spans="1:17" ht="30" customHeight="1">
      <c r="A10" s="143" t="s">
        <v>43</v>
      </c>
      <c r="B10" s="143"/>
      <c r="D10" s="22">
        <f>SUM(D7:D9)</f>
        <v>406523531</v>
      </c>
      <c r="E10" s="15"/>
      <c r="F10" s="22">
        <f>SUM(F7:F9)</f>
        <v>8184455663</v>
      </c>
      <c r="J10" s="24"/>
      <c r="Q10" s="24"/>
    </row>
    <row r="11" spans="1:17" ht="30" customHeight="1">
      <c r="A11" s="158"/>
      <c r="B11" s="158"/>
      <c r="J11" s="24"/>
      <c r="Q11" s="24"/>
    </row>
    <row r="12" spans="1:17" ht="30" customHeight="1">
      <c r="J12" s="24"/>
    </row>
  </sheetData>
  <mergeCells count="10">
    <mergeCell ref="A11:B11"/>
    <mergeCell ref="A7:B7"/>
    <mergeCell ref="A8:B8"/>
    <mergeCell ref="A9:B9"/>
    <mergeCell ref="A10:B10"/>
    <mergeCell ref="A1:F1"/>
    <mergeCell ref="A2:F2"/>
    <mergeCell ref="A3:F3"/>
    <mergeCell ref="B4:F4"/>
    <mergeCell ref="A5:B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/>
    <pageSetUpPr fitToPage="1"/>
  </sheetPr>
  <dimension ref="A1:M11"/>
  <sheetViews>
    <sheetView rightToLeft="1" view="pageBreakPreview" zoomScaleNormal="100" zoomScaleSheetLayoutView="100" workbookViewId="0">
      <selection activeCell="G12" sqref="G12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0.425781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0.28515625" style="13" customWidth="1"/>
    <col min="15" max="16384" width="9.140625" style="13"/>
  </cols>
  <sheetData>
    <row r="1" spans="1:13" ht="30" customHeight="1">
      <c r="A1" s="143" t="s">
        <v>133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30" customHeight="1">
      <c r="A2" s="143" t="s">
        <v>137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30" customHeight="1">
      <c r="A3" s="143" t="s">
        <v>222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30" customHeight="1">
      <c r="A4" s="153" t="s">
        <v>119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1:13" ht="30" customHeight="1">
      <c r="A5" s="154" t="s">
        <v>72</v>
      </c>
      <c r="C5" s="154" t="s">
        <v>82</v>
      </c>
      <c r="D5" s="154"/>
      <c r="E5" s="154"/>
      <c r="F5" s="154"/>
      <c r="G5" s="154"/>
      <c r="I5" s="154" t="s">
        <v>83</v>
      </c>
      <c r="J5" s="154"/>
      <c r="K5" s="154"/>
      <c r="L5" s="154"/>
      <c r="M5" s="154"/>
    </row>
    <row r="6" spans="1:13" ht="30" customHeight="1">
      <c r="A6" s="154"/>
      <c r="C6" s="12" t="s">
        <v>117</v>
      </c>
      <c r="D6" s="5"/>
      <c r="E6" s="12" t="s">
        <v>107</v>
      </c>
      <c r="F6" s="5"/>
      <c r="G6" s="12" t="s">
        <v>118</v>
      </c>
      <c r="I6" s="12" t="s">
        <v>117</v>
      </c>
      <c r="J6" s="5"/>
      <c r="K6" s="12" t="s">
        <v>107</v>
      </c>
      <c r="L6" s="5"/>
      <c r="M6" s="52" t="s">
        <v>118</v>
      </c>
    </row>
    <row r="7" spans="1:13" ht="30" customHeight="1">
      <c r="A7" s="20" t="s">
        <v>65</v>
      </c>
      <c r="C7" s="6">
        <f>20547+79453</f>
        <v>100000</v>
      </c>
      <c r="E7" s="6">
        <v>0</v>
      </c>
      <c r="G7" s="6">
        <f>C7+E7</f>
        <v>100000</v>
      </c>
      <c r="I7" s="6">
        <f>735208+403227</f>
        <v>1138435</v>
      </c>
      <c r="K7" s="6">
        <v>0</v>
      </c>
      <c r="M7" s="8">
        <f>I7+K7</f>
        <v>1138435</v>
      </c>
    </row>
    <row r="8" spans="1:13" ht="30" customHeight="1">
      <c r="A8" s="21" t="s">
        <v>66</v>
      </c>
      <c r="C8" s="8">
        <v>118410</v>
      </c>
      <c r="E8" s="8">
        <v>0</v>
      </c>
      <c r="G8" s="8">
        <f>C8+E8</f>
        <v>118410</v>
      </c>
      <c r="I8" s="8">
        <v>992579</v>
      </c>
      <c r="K8" s="8">
        <v>0</v>
      </c>
      <c r="M8" s="8">
        <f t="shared" ref="M8:M10" si="0">I8+K8</f>
        <v>992579</v>
      </c>
    </row>
    <row r="9" spans="1:13" ht="30" customHeight="1">
      <c r="A9" s="21" t="s">
        <v>67</v>
      </c>
      <c r="C9" s="8">
        <v>49172</v>
      </c>
      <c r="E9" s="8">
        <v>0</v>
      </c>
      <c r="G9" s="8">
        <f>C9+E9</f>
        <v>49172</v>
      </c>
      <c r="I9" s="8">
        <v>473445138</v>
      </c>
      <c r="K9" s="8">
        <v>0</v>
      </c>
      <c r="M9" s="8">
        <f t="shared" si="0"/>
        <v>473445138</v>
      </c>
    </row>
    <row r="10" spans="1:13" ht="30" customHeight="1">
      <c r="A10" s="21" t="s">
        <v>68</v>
      </c>
      <c r="C10" s="10">
        <v>12080</v>
      </c>
      <c r="E10" s="10">
        <v>0</v>
      </c>
      <c r="G10" s="8">
        <f>C10+E10</f>
        <v>12080</v>
      </c>
      <c r="I10" s="10">
        <v>114742</v>
      </c>
      <c r="K10" s="10">
        <v>0</v>
      </c>
      <c r="M10" s="8">
        <f t="shared" si="0"/>
        <v>114742</v>
      </c>
    </row>
    <row r="11" spans="1:13" ht="30" customHeight="1">
      <c r="A11" s="15" t="s">
        <v>43</v>
      </c>
      <c r="C11" s="22">
        <f>SUM(C7:C10)</f>
        <v>279662</v>
      </c>
      <c r="D11" s="15"/>
      <c r="E11" s="22">
        <v>0</v>
      </c>
      <c r="F11" s="15"/>
      <c r="G11" s="22">
        <f>SUM(G7:G10)</f>
        <v>279662</v>
      </c>
      <c r="H11" s="15"/>
      <c r="I11" s="22">
        <f>SUM(I7:I10)</f>
        <v>475690894</v>
      </c>
      <c r="J11" s="15"/>
      <c r="K11" s="22">
        <v>0</v>
      </c>
      <c r="L11" s="15"/>
      <c r="M11" s="48">
        <f>SUM(M7:M10)</f>
        <v>475690894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/>
    <pageSetUpPr fitToPage="1"/>
  </sheetPr>
  <dimension ref="A1:V28"/>
  <sheetViews>
    <sheetView rightToLeft="1" view="pageBreakPreview" zoomScaleNormal="100" zoomScaleSheetLayoutView="100" workbookViewId="0">
      <selection activeCell="N13" sqref="N13"/>
    </sheetView>
  </sheetViews>
  <sheetFormatPr defaultRowHeight="30" customHeight="1"/>
  <cols>
    <col min="1" max="1" width="39" style="71" customWidth="1"/>
    <col min="2" max="2" width="1.28515625" style="71" customWidth="1"/>
    <col min="3" max="3" width="16.85546875" style="71" customWidth="1"/>
    <col min="4" max="4" width="1.28515625" style="71" customWidth="1"/>
    <col min="5" max="5" width="20.7109375" style="71" customWidth="1"/>
    <col min="6" max="6" width="1.28515625" style="71" customWidth="1"/>
    <col min="7" max="7" width="15.5703125" style="71" customWidth="1"/>
    <col min="8" max="8" width="1.28515625" style="71" customWidth="1"/>
    <col min="9" max="9" width="16.5703125" style="71" customWidth="1"/>
    <col min="10" max="10" width="1.28515625" style="71" customWidth="1"/>
    <col min="11" max="11" width="18.7109375" style="71" customWidth="1"/>
    <col min="12" max="12" width="1.28515625" style="71" customWidth="1"/>
    <col min="13" max="13" width="15.5703125" style="71" customWidth="1"/>
    <col min="14" max="14" width="1.28515625" style="71" customWidth="1"/>
    <col min="15" max="15" width="20.42578125" style="71" customWidth="1"/>
    <col min="16" max="16" width="1.28515625" style="71" customWidth="1"/>
    <col min="17" max="17" width="18.5703125" style="72" customWidth="1"/>
    <col min="18" max="18" width="1.28515625" style="71" customWidth="1"/>
    <col min="19" max="19" width="20.5703125" style="71" customWidth="1"/>
    <col min="20" max="20" width="0.28515625" style="73" customWidth="1"/>
    <col min="21" max="21" width="6.7109375" style="73" customWidth="1"/>
    <col min="22" max="22" width="14.7109375" style="73" bestFit="1" customWidth="1"/>
    <col min="23" max="16384" width="9.140625" style="73"/>
  </cols>
  <sheetData>
    <row r="1" spans="1:19" ht="30" customHeight="1">
      <c r="A1" s="147" t="s">
        <v>133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19" ht="30" customHeight="1">
      <c r="A2" s="147" t="s">
        <v>137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</row>
    <row r="3" spans="1:19" ht="30" customHeight="1">
      <c r="A3" s="147" t="s">
        <v>222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s="74" customFormat="1" ht="30" customHeight="1">
      <c r="A4" s="148" t="s">
        <v>85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</row>
    <row r="5" spans="1:19" ht="30" customHeight="1">
      <c r="A5" s="151" t="s">
        <v>45</v>
      </c>
      <c r="B5" s="34"/>
      <c r="C5" s="151" t="s">
        <v>102</v>
      </c>
      <c r="D5" s="151"/>
      <c r="E5" s="151"/>
      <c r="F5" s="151"/>
      <c r="G5" s="151"/>
      <c r="H5" s="34"/>
      <c r="I5" s="151" t="s">
        <v>82</v>
      </c>
      <c r="J5" s="151"/>
      <c r="K5" s="151"/>
      <c r="L5" s="151"/>
      <c r="M5" s="151"/>
      <c r="N5" s="34"/>
      <c r="O5" s="151" t="s">
        <v>83</v>
      </c>
      <c r="P5" s="151"/>
      <c r="Q5" s="151"/>
      <c r="R5" s="151"/>
      <c r="S5" s="151"/>
    </row>
    <row r="6" spans="1:19" ht="42">
      <c r="A6" s="151"/>
      <c r="B6" s="34"/>
      <c r="C6" s="79" t="s">
        <v>103</v>
      </c>
      <c r="D6" s="35"/>
      <c r="E6" s="79" t="s">
        <v>104</v>
      </c>
      <c r="F6" s="35"/>
      <c r="G6" s="79" t="s">
        <v>105</v>
      </c>
      <c r="H6" s="34"/>
      <c r="I6" s="79" t="s">
        <v>106</v>
      </c>
      <c r="J6" s="35"/>
      <c r="K6" s="79" t="s">
        <v>107</v>
      </c>
      <c r="L6" s="35"/>
      <c r="M6" s="79" t="s">
        <v>108</v>
      </c>
      <c r="N6" s="79"/>
      <c r="O6" s="79" t="s">
        <v>106</v>
      </c>
      <c r="P6" s="79"/>
      <c r="Q6" s="79" t="s">
        <v>107</v>
      </c>
      <c r="R6" s="79"/>
      <c r="S6" s="79" t="s">
        <v>108</v>
      </c>
    </row>
    <row r="7" spans="1:19" ht="30" customHeight="1">
      <c r="A7" s="62" t="s">
        <v>19</v>
      </c>
      <c r="B7" s="34"/>
      <c r="C7" s="80" t="s">
        <v>109</v>
      </c>
      <c r="D7" s="81"/>
      <c r="E7" s="82">
        <v>74265654</v>
      </c>
      <c r="F7" s="81"/>
      <c r="G7" s="82">
        <v>240</v>
      </c>
      <c r="H7" s="34"/>
      <c r="I7" s="83">
        <v>0</v>
      </c>
      <c r="J7" s="34"/>
      <c r="K7" s="83">
        <v>0</v>
      </c>
      <c r="L7" s="34"/>
      <c r="M7" s="37">
        <f>I7+K7</f>
        <v>0</v>
      </c>
      <c r="N7" s="34"/>
      <c r="O7" s="37">
        <v>17823756960</v>
      </c>
      <c r="P7" s="34"/>
      <c r="Q7" s="38">
        <v>0</v>
      </c>
      <c r="R7" s="34"/>
      <c r="S7" s="37">
        <f>O7+Q7</f>
        <v>17823756960</v>
      </c>
    </row>
    <row r="8" spans="1:19" ht="30" customHeight="1">
      <c r="A8" s="60" t="s">
        <v>160</v>
      </c>
      <c r="B8" s="34"/>
      <c r="C8" s="40" t="s">
        <v>161</v>
      </c>
      <c r="D8" s="81"/>
      <c r="E8" s="39">
        <v>4500000</v>
      </c>
      <c r="F8" s="81"/>
      <c r="G8" s="39">
        <v>620</v>
      </c>
      <c r="H8" s="34"/>
      <c r="I8" s="37">
        <v>0</v>
      </c>
      <c r="J8" s="34"/>
      <c r="K8" s="38">
        <v>0</v>
      </c>
      <c r="L8" s="34"/>
      <c r="M8" s="37">
        <f t="shared" ref="M8:M24" si="0">I8+K8</f>
        <v>0</v>
      </c>
      <c r="N8" s="34"/>
      <c r="O8" s="37">
        <v>2790000000</v>
      </c>
      <c r="P8" s="34"/>
      <c r="Q8" s="38">
        <v>0</v>
      </c>
      <c r="R8" s="34"/>
      <c r="S8" s="37">
        <f t="shared" ref="S8:S24" si="1">O8+Q8</f>
        <v>2790000000</v>
      </c>
    </row>
    <row r="9" spans="1:19" ht="30" customHeight="1">
      <c r="A9" s="60" t="s">
        <v>34</v>
      </c>
      <c r="B9" s="34"/>
      <c r="C9" s="40" t="s">
        <v>110</v>
      </c>
      <c r="D9" s="81"/>
      <c r="E9" s="39">
        <v>6366883</v>
      </c>
      <c r="F9" s="81"/>
      <c r="G9" s="39">
        <v>500</v>
      </c>
      <c r="H9" s="34"/>
      <c r="I9" s="37">
        <v>0</v>
      </c>
      <c r="J9" s="34"/>
      <c r="K9" s="37">
        <v>0</v>
      </c>
      <c r="L9" s="34"/>
      <c r="M9" s="37">
        <f t="shared" si="0"/>
        <v>0</v>
      </c>
      <c r="N9" s="34"/>
      <c r="O9" s="37">
        <v>3183441500</v>
      </c>
      <c r="P9" s="34"/>
      <c r="Q9" s="38">
        <v>0</v>
      </c>
      <c r="R9" s="34"/>
      <c r="S9" s="37">
        <f t="shared" si="1"/>
        <v>3183441500</v>
      </c>
    </row>
    <row r="10" spans="1:19" ht="30" customHeight="1">
      <c r="A10" s="60" t="s">
        <v>36</v>
      </c>
      <c r="B10" s="34"/>
      <c r="C10" s="40" t="s">
        <v>4</v>
      </c>
      <c r="D10" s="81"/>
      <c r="E10" s="39">
        <v>78000000</v>
      </c>
      <c r="F10" s="81"/>
      <c r="G10" s="39">
        <v>370</v>
      </c>
      <c r="H10" s="34"/>
      <c r="I10" s="37">
        <v>0</v>
      </c>
      <c r="J10" s="34"/>
      <c r="K10" s="37">
        <v>0</v>
      </c>
      <c r="L10" s="34"/>
      <c r="M10" s="37">
        <f t="shared" si="0"/>
        <v>0</v>
      </c>
      <c r="N10" s="34"/>
      <c r="O10" s="37">
        <v>28860000000</v>
      </c>
      <c r="P10" s="34"/>
      <c r="Q10" s="38">
        <v>0</v>
      </c>
      <c r="R10" s="34"/>
      <c r="S10" s="37">
        <f t="shared" si="1"/>
        <v>28860000000</v>
      </c>
    </row>
    <row r="11" spans="1:19" ht="30" customHeight="1">
      <c r="A11" s="60" t="s">
        <v>31</v>
      </c>
      <c r="B11" s="34"/>
      <c r="C11" s="40" t="s">
        <v>111</v>
      </c>
      <c r="D11" s="81"/>
      <c r="E11" s="39">
        <v>316456557</v>
      </c>
      <c r="F11" s="81"/>
      <c r="G11" s="39">
        <v>280</v>
      </c>
      <c r="H11" s="34"/>
      <c r="I11" s="37">
        <v>0</v>
      </c>
      <c r="J11" s="34"/>
      <c r="K11" s="37">
        <v>0</v>
      </c>
      <c r="L11" s="34"/>
      <c r="M11" s="37">
        <f>I11+K11</f>
        <v>0</v>
      </c>
      <c r="N11" s="34"/>
      <c r="O11" s="37">
        <v>88607835960</v>
      </c>
      <c r="P11" s="34"/>
      <c r="Q11" s="38">
        <v>0</v>
      </c>
      <c r="R11" s="34"/>
      <c r="S11" s="37">
        <f t="shared" si="1"/>
        <v>88607835960</v>
      </c>
    </row>
    <row r="12" spans="1:19" ht="30" customHeight="1">
      <c r="A12" s="60" t="s">
        <v>29</v>
      </c>
      <c r="B12" s="34"/>
      <c r="C12" s="40" t="s">
        <v>112</v>
      </c>
      <c r="D12" s="81"/>
      <c r="E12" s="39">
        <v>25299999</v>
      </c>
      <c r="F12" s="81"/>
      <c r="G12" s="39">
        <v>160</v>
      </c>
      <c r="H12" s="34"/>
      <c r="I12" s="37">
        <v>0</v>
      </c>
      <c r="J12" s="34"/>
      <c r="K12" s="37">
        <v>0</v>
      </c>
      <c r="L12" s="34"/>
      <c r="M12" s="37">
        <f t="shared" si="0"/>
        <v>0</v>
      </c>
      <c r="N12" s="34"/>
      <c r="O12" s="37">
        <v>4047999840</v>
      </c>
      <c r="P12" s="34"/>
      <c r="Q12" s="38">
        <v>0</v>
      </c>
      <c r="R12" s="34"/>
      <c r="S12" s="37">
        <f t="shared" si="1"/>
        <v>4047999840</v>
      </c>
    </row>
    <row r="13" spans="1:19" ht="30" customHeight="1">
      <c r="A13" s="60" t="s">
        <v>18</v>
      </c>
      <c r="B13" s="34"/>
      <c r="C13" s="40" t="s">
        <v>4</v>
      </c>
      <c r="D13" s="81"/>
      <c r="E13" s="39">
        <v>1</v>
      </c>
      <c r="F13" s="81"/>
      <c r="G13" s="39">
        <v>90</v>
      </c>
      <c r="H13" s="34"/>
      <c r="I13" s="37">
        <v>0</v>
      </c>
      <c r="J13" s="34"/>
      <c r="K13" s="37">
        <v>0</v>
      </c>
      <c r="L13" s="34"/>
      <c r="M13" s="37">
        <f t="shared" si="0"/>
        <v>0</v>
      </c>
      <c r="N13" s="34"/>
      <c r="O13" s="37">
        <v>90</v>
      </c>
      <c r="P13" s="34"/>
      <c r="Q13" s="38">
        <v>0</v>
      </c>
      <c r="R13" s="34"/>
      <c r="S13" s="37">
        <f t="shared" si="1"/>
        <v>90</v>
      </c>
    </row>
    <row r="14" spans="1:19" ht="30" customHeight="1">
      <c r="A14" s="60" t="s">
        <v>22</v>
      </c>
      <c r="B14" s="34"/>
      <c r="C14" s="40" t="s">
        <v>110</v>
      </c>
      <c r="D14" s="81"/>
      <c r="E14" s="39">
        <v>4927153</v>
      </c>
      <c r="F14" s="81"/>
      <c r="G14" s="39">
        <v>1610</v>
      </c>
      <c r="H14" s="34"/>
      <c r="I14" s="37">
        <v>0</v>
      </c>
      <c r="J14" s="34"/>
      <c r="K14" s="37">
        <v>0</v>
      </c>
      <c r="L14" s="34"/>
      <c r="M14" s="37">
        <f t="shared" si="0"/>
        <v>0</v>
      </c>
      <c r="N14" s="34"/>
      <c r="O14" s="37">
        <v>7932716330</v>
      </c>
      <c r="P14" s="34"/>
      <c r="Q14" s="38">
        <v>0</v>
      </c>
      <c r="R14" s="34"/>
      <c r="S14" s="37">
        <f t="shared" si="1"/>
        <v>7932716330</v>
      </c>
    </row>
    <row r="15" spans="1:19" ht="30" customHeight="1">
      <c r="A15" s="60" t="s">
        <v>32</v>
      </c>
      <c r="B15" s="34"/>
      <c r="C15" s="40" t="s">
        <v>113</v>
      </c>
      <c r="D15" s="81"/>
      <c r="E15" s="39">
        <v>2</v>
      </c>
      <c r="F15" s="81"/>
      <c r="G15" s="39">
        <v>62</v>
      </c>
      <c r="H15" s="34"/>
      <c r="I15" s="37">
        <v>0</v>
      </c>
      <c r="J15" s="34"/>
      <c r="K15" s="37">
        <v>0</v>
      </c>
      <c r="L15" s="34"/>
      <c r="M15" s="37">
        <f t="shared" si="0"/>
        <v>0</v>
      </c>
      <c r="N15" s="34"/>
      <c r="O15" s="37">
        <v>124</v>
      </c>
      <c r="P15" s="34"/>
      <c r="Q15" s="38">
        <v>0</v>
      </c>
      <c r="R15" s="34"/>
      <c r="S15" s="37">
        <f t="shared" si="1"/>
        <v>124</v>
      </c>
    </row>
    <row r="16" spans="1:19" ht="30" customHeight="1">
      <c r="A16" s="60" t="s">
        <v>33</v>
      </c>
      <c r="B16" s="34"/>
      <c r="C16" s="40" t="s">
        <v>4</v>
      </c>
      <c r="D16" s="81"/>
      <c r="E16" s="39">
        <v>62362562</v>
      </c>
      <c r="F16" s="81"/>
      <c r="G16" s="39">
        <v>420</v>
      </c>
      <c r="H16" s="34"/>
      <c r="I16" s="37">
        <v>0</v>
      </c>
      <c r="J16" s="34"/>
      <c r="K16" s="37">
        <v>0</v>
      </c>
      <c r="L16" s="34"/>
      <c r="M16" s="37">
        <f t="shared" si="0"/>
        <v>0</v>
      </c>
      <c r="N16" s="34"/>
      <c r="O16" s="37">
        <v>26192276040</v>
      </c>
      <c r="P16" s="34"/>
      <c r="Q16" s="38">
        <v>0</v>
      </c>
      <c r="R16" s="34"/>
      <c r="S16" s="37">
        <f t="shared" si="1"/>
        <v>26192276040</v>
      </c>
    </row>
    <row r="17" spans="1:22" ht="30" customHeight="1">
      <c r="A17" s="60" t="s">
        <v>42</v>
      </c>
      <c r="B17" s="34"/>
      <c r="C17" s="40" t="s">
        <v>204</v>
      </c>
      <c r="D17" s="81"/>
      <c r="E17" s="39">
        <v>2100000</v>
      </c>
      <c r="F17" s="81"/>
      <c r="G17" s="39">
        <v>1200</v>
      </c>
      <c r="H17" s="34"/>
      <c r="I17" s="37">
        <v>0</v>
      </c>
      <c r="J17" s="34"/>
      <c r="K17" s="38">
        <v>0</v>
      </c>
      <c r="L17" s="34"/>
      <c r="M17" s="37">
        <f t="shared" si="0"/>
        <v>0</v>
      </c>
      <c r="N17" s="34"/>
      <c r="O17" s="37">
        <v>2520000000</v>
      </c>
      <c r="P17" s="34"/>
      <c r="Q17" s="38">
        <v>-248888889</v>
      </c>
      <c r="R17" s="34"/>
      <c r="S17" s="37">
        <f t="shared" si="1"/>
        <v>2271111111</v>
      </c>
    </row>
    <row r="18" spans="1:22" ht="30" customHeight="1">
      <c r="A18" s="60" t="s">
        <v>35</v>
      </c>
      <c r="B18" s="34"/>
      <c r="C18" s="40" t="s">
        <v>114</v>
      </c>
      <c r="D18" s="81"/>
      <c r="E18" s="39">
        <v>660000</v>
      </c>
      <c r="F18" s="81"/>
      <c r="G18" s="39">
        <v>722</v>
      </c>
      <c r="H18" s="34"/>
      <c r="I18" s="37">
        <v>0</v>
      </c>
      <c r="J18" s="34"/>
      <c r="K18" s="37">
        <v>0</v>
      </c>
      <c r="L18" s="34"/>
      <c r="M18" s="37">
        <f t="shared" si="0"/>
        <v>0</v>
      </c>
      <c r="N18" s="34"/>
      <c r="O18" s="37">
        <v>476520000</v>
      </c>
      <c r="P18" s="34"/>
      <c r="Q18" s="38">
        <v>0</v>
      </c>
      <c r="R18" s="34"/>
      <c r="S18" s="37">
        <f t="shared" si="1"/>
        <v>476520000</v>
      </c>
    </row>
    <row r="19" spans="1:22" ht="30" customHeight="1">
      <c r="A19" s="60" t="s">
        <v>15</v>
      </c>
      <c r="B19" s="34"/>
      <c r="C19" s="40" t="s">
        <v>110</v>
      </c>
      <c r="D19" s="81"/>
      <c r="E19" s="39">
        <v>231037995</v>
      </c>
      <c r="F19" s="81"/>
      <c r="G19" s="39">
        <v>7</v>
      </c>
      <c r="H19" s="34"/>
      <c r="I19" s="37">
        <v>0</v>
      </c>
      <c r="J19" s="34"/>
      <c r="K19" s="37">
        <v>0</v>
      </c>
      <c r="L19" s="34"/>
      <c r="M19" s="37">
        <f t="shared" si="0"/>
        <v>0</v>
      </c>
      <c r="N19" s="34"/>
      <c r="O19" s="37">
        <v>1617265965</v>
      </c>
      <c r="P19" s="34"/>
      <c r="Q19" s="38">
        <v>0</v>
      </c>
      <c r="R19" s="34"/>
      <c r="S19" s="37">
        <f t="shared" si="1"/>
        <v>1617265965</v>
      </c>
    </row>
    <row r="20" spans="1:22" ht="30" customHeight="1">
      <c r="A20" s="60" t="s">
        <v>26</v>
      </c>
      <c r="B20" s="34"/>
      <c r="C20" s="40" t="s">
        <v>114</v>
      </c>
      <c r="D20" s="81"/>
      <c r="E20" s="39">
        <v>2000591</v>
      </c>
      <c r="F20" s="81"/>
      <c r="G20" s="39">
        <v>1500</v>
      </c>
      <c r="H20" s="34"/>
      <c r="I20" s="37">
        <v>0</v>
      </c>
      <c r="J20" s="34"/>
      <c r="K20" s="37">
        <v>0</v>
      </c>
      <c r="L20" s="34"/>
      <c r="M20" s="37">
        <f t="shared" si="0"/>
        <v>0</v>
      </c>
      <c r="N20" s="34"/>
      <c r="O20" s="37">
        <v>3000886500</v>
      </c>
      <c r="P20" s="34"/>
      <c r="Q20" s="38">
        <v>0</v>
      </c>
      <c r="R20" s="34"/>
      <c r="S20" s="37">
        <f t="shared" si="1"/>
        <v>3000886500</v>
      </c>
    </row>
    <row r="21" spans="1:22" ht="30" customHeight="1">
      <c r="A21" s="60" t="s">
        <v>37</v>
      </c>
      <c r="B21" s="34"/>
      <c r="C21" s="40" t="s">
        <v>112</v>
      </c>
      <c r="D21" s="81"/>
      <c r="E21" s="39">
        <v>281250</v>
      </c>
      <c r="F21" s="81"/>
      <c r="G21" s="39">
        <v>300</v>
      </c>
      <c r="H21" s="34"/>
      <c r="I21" s="37">
        <v>0</v>
      </c>
      <c r="J21" s="34"/>
      <c r="K21" s="37">
        <v>0</v>
      </c>
      <c r="L21" s="34"/>
      <c r="M21" s="37">
        <f t="shared" si="0"/>
        <v>0</v>
      </c>
      <c r="N21" s="34"/>
      <c r="O21" s="37">
        <v>84375000</v>
      </c>
      <c r="P21" s="34"/>
      <c r="Q21" s="38">
        <v>0</v>
      </c>
      <c r="R21" s="34"/>
      <c r="S21" s="37">
        <f t="shared" si="1"/>
        <v>84375000</v>
      </c>
    </row>
    <row r="22" spans="1:22" ht="30" customHeight="1">
      <c r="A22" s="60" t="s">
        <v>25</v>
      </c>
      <c r="B22" s="34"/>
      <c r="C22" s="40" t="s">
        <v>115</v>
      </c>
      <c r="D22" s="81"/>
      <c r="E22" s="39">
        <v>200000</v>
      </c>
      <c r="F22" s="81"/>
      <c r="G22" s="39">
        <v>600</v>
      </c>
      <c r="H22" s="34"/>
      <c r="I22" s="37">
        <v>0</v>
      </c>
      <c r="J22" s="34"/>
      <c r="K22" s="37">
        <v>0</v>
      </c>
      <c r="L22" s="34"/>
      <c r="M22" s="37">
        <f t="shared" si="0"/>
        <v>0</v>
      </c>
      <c r="N22" s="34"/>
      <c r="O22" s="37">
        <v>120000000</v>
      </c>
      <c r="P22" s="34"/>
      <c r="Q22" s="38">
        <v>0</v>
      </c>
      <c r="R22" s="34"/>
      <c r="S22" s="37">
        <f t="shared" si="1"/>
        <v>120000000</v>
      </c>
    </row>
    <row r="23" spans="1:22" ht="30" customHeight="1">
      <c r="A23" s="60" t="s">
        <v>27</v>
      </c>
      <c r="B23" s="34"/>
      <c r="C23" s="40" t="s">
        <v>4</v>
      </c>
      <c r="D23" s="81"/>
      <c r="E23" s="39">
        <v>199997</v>
      </c>
      <c r="F23" s="81"/>
      <c r="G23" s="39">
        <v>118</v>
      </c>
      <c r="H23" s="34"/>
      <c r="I23" s="37">
        <v>0</v>
      </c>
      <c r="J23" s="34"/>
      <c r="K23" s="37">
        <v>0</v>
      </c>
      <c r="L23" s="34"/>
      <c r="M23" s="37">
        <f t="shared" si="0"/>
        <v>0</v>
      </c>
      <c r="N23" s="34"/>
      <c r="O23" s="37">
        <v>23599646</v>
      </c>
      <c r="P23" s="34"/>
      <c r="Q23" s="38">
        <v>0</v>
      </c>
      <c r="R23" s="34"/>
      <c r="S23" s="37">
        <f t="shared" si="1"/>
        <v>23599646</v>
      </c>
    </row>
    <row r="24" spans="1:22" ht="30" customHeight="1">
      <c r="A24" s="60" t="s">
        <v>23</v>
      </c>
      <c r="B24" s="34"/>
      <c r="C24" s="40" t="s">
        <v>116</v>
      </c>
      <c r="D24" s="81"/>
      <c r="E24" s="39">
        <v>220000</v>
      </c>
      <c r="F24" s="81"/>
      <c r="G24" s="39">
        <v>2350</v>
      </c>
      <c r="H24" s="34"/>
      <c r="I24" s="37">
        <v>0</v>
      </c>
      <c r="J24" s="34"/>
      <c r="K24" s="37">
        <v>0</v>
      </c>
      <c r="L24" s="34"/>
      <c r="M24" s="37">
        <f t="shared" si="0"/>
        <v>0</v>
      </c>
      <c r="N24" s="34"/>
      <c r="O24" s="37">
        <v>517000000</v>
      </c>
      <c r="P24" s="34"/>
      <c r="Q24" s="38">
        <v>0</v>
      </c>
      <c r="R24" s="34"/>
      <c r="S24" s="37">
        <f t="shared" si="1"/>
        <v>517000000</v>
      </c>
    </row>
    <row r="25" spans="1:22" ht="30" customHeight="1" thickBot="1">
      <c r="A25" s="32" t="s">
        <v>43</v>
      </c>
      <c r="B25" s="34"/>
      <c r="C25" s="37"/>
      <c r="D25" s="34"/>
      <c r="E25" s="37"/>
      <c r="F25" s="34"/>
      <c r="G25" s="37"/>
      <c r="H25" s="34"/>
      <c r="I25" s="84">
        <f>SUM(I7:I24)</f>
        <v>0</v>
      </c>
      <c r="J25" s="32"/>
      <c r="K25" s="85">
        <f>SUM(K7:K24)</f>
        <v>0</v>
      </c>
      <c r="L25" s="32"/>
      <c r="M25" s="84">
        <f>SUM(M7:M24)</f>
        <v>0</v>
      </c>
      <c r="N25" s="32"/>
      <c r="O25" s="84">
        <f>SUM(O7:O24)</f>
        <v>187797673955</v>
      </c>
      <c r="P25" s="32"/>
      <c r="Q25" s="85">
        <f>SUM(Q7:Q24)</f>
        <v>-248888889</v>
      </c>
      <c r="R25" s="32"/>
      <c r="S25" s="84">
        <f>SUM(S7:S24)</f>
        <v>187548785066</v>
      </c>
    </row>
    <row r="26" spans="1:22" ht="30" customHeight="1" thickTop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8"/>
      <c r="R26" s="34"/>
      <c r="S26" s="34"/>
    </row>
    <row r="27" spans="1:22" ht="30" customHeight="1">
      <c r="O27" s="76"/>
    </row>
    <row r="28" spans="1:22" ht="30" customHeight="1">
      <c r="O28" s="102"/>
      <c r="V28" s="75"/>
    </row>
  </sheetData>
  <autoFilter ref="A1:A28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 مشتقه</vt:lpstr>
      <vt:lpstr>سپرده</vt:lpstr>
      <vt:lpstr>درآمد</vt:lpstr>
      <vt:lpstr>درآمد سپرده بانکی</vt:lpstr>
      <vt:lpstr>سایر درآمدها</vt:lpstr>
      <vt:lpstr>سود سپرده بانکی</vt:lpstr>
      <vt:lpstr>درآمد سود سهام</vt:lpstr>
      <vt:lpstr>درآمد سرمایه گذاری در سهام</vt:lpstr>
      <vt:lpstr>درآمد ناشی از فروش  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Ava Mobasheri</cp:lastModifiedBy>
  <cp:lastPrinted>2026-02-22T09:39:15Z</cp:lastPrinted>
  <dcterms:created xsi:type="dcterms:W3CDTF">2025-08-26T14:40:41Z</dcterms:created>
  <dcterms:modified xsi:type="dcterms:W3CDTF">2026-02-24T10:05:13Z</dcterms:modified>
</cp:coreProperties>
</file>