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231\"/>
    </mc:Choice>
  </mc:AlternateContent>
  <xr:revisionPtr revIDLastSave="0" documentId="13_ncr:1_{63EA3F09-778B-43A8-926F-9D3159E0B361}" xr6:coauthVersionLast="47" xr6:coauthVersionMax="47" xr10:uidLastSave="{00000000-0000-0000-0000-000000000000}"/>
  <bookViews>
    <workbookView xWindow="-120" yWindow="-120" windowWidth="29040" windowHeight="15840" tabRatio="838" activeTab="12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تعدیل قیمت" sheetId="23" r:id="rId4"/>
    <sheet name="سپرده" sheetId="7" r:id="rId5"/>
    <sheet name="درآمد" sheetId="8" r:id="rId6"/>
    <sheet name="درآمد سرمایه گذاری در سهام" sheetId="9" r:id="rId7"/>
    <sheet name="درآمد سپرده بانکی" sheetId="13" r:id="rId8"/>
    <sheet name="سود سپرده بانکی" sheetId="18" r:id="rId9"/>
    <sheet name="سایر درآمدها" sheetId="14" state="hidden" r:id="rId10"/>
    <sheet name="درآمد سود سهام" sheetId="15" r:id="rId11"/>
    <sheet name="درآمد ناشی از فروش  " sheetId="22" r:id="rId12"/>
    <sheet name="درآمد ناشی از تغییر قیمت اوراق" sheetId="21" r:id="rId13"/>
    <sheet name="درآمد اعمال اختیار" sheetId="20" state="hidden" r:id="rId14"/>
  </sheets>
  <definedNames>
    <definedName name="_xlnm._FilterDatabase" localSheetId="3" hidden="1">'تعدیل قیمت'!$A$1:$A$15</definedName>
    <definedName name="_xlnm._FilterDatabase" localSheetId="13" hidden="1">'درآمد اعمال اختیار'!$A$1:$A$14</definedName>
    <definedName name="_xlnm._FilterDatabase" localSheetId="6" hidden="1">'درآمد سرمایه گذاری در سهام'!$A$1:$A$27</definedName>
    <definedName name="_xlnm._FilterDatabase" localSheetId="10" hidden="1">'درآمد سود سهام'!$A$1:$A$11</definedName>
    <definedName name="_xlnm._FilterDatabase" localSheetId="12" hidden="1">'درآمد ناشی از تغییر قیمت اوراق'!$A$1:$A$48</definedName>
    <definedName name="_xlnm._FilterDatabase" localSheetId="11" hidden="1">'درآمد ناشی از فروش  '!$A$1:$A$9</definedName>
    <definedName name="_xlnm._FilterDatabase" localSheetId="1" hidden="1">سهام!$A$1:$AA$50</definedName>
    <definedName name="_xlnm.Print_Area" localSheetId="2">'اوراق مشتقه'!$A$1:$AX$17</definedName>
    <definedName name="_xlnm.Print_Area" localSheetId="3">'تعدیل قیمت'!$A$1:$N$13</definedName>
    <definedName name="_xlnm.Print_Area" localSheetId="5">درآمد!$A$1:$J$11</definedName>
    <definedName name="_xlnm.Print_Area" localSheetId="13">'درآمد اعمال اختیار'!$A$1:$U$13</definedName>
    <definedName name="_xlnm.Print_Area" localSheetId="7">'درآمد سپرده بانکی'!$A$1:$K$12</definedName>
    <definedName name="_xlnm.Print_Area" localSheetId="6">'درآمد سرمایه گذاری در سهام'!$A$1:$U$24</definedName>
    <definedName name="_xlnm.Print_Area" localSheetId="10">'درآمد سود سهام'!$A$1:$T$9</definedName>
    <definedName name="_xlnm.Print_Area" localSheetId="12">'درآمد ناشی از تغییر قیمت اوراق'!$A$1:$J$47</definedName>
    <definedName name="_xlnm.Print_Area" localSheetId="11">'درآمد ناشی از فروش  '!$A$1:$R$10</definedName>
    <definedName name="_xlnm.Print_Area" localSheetId="9">'سایر درآمدها'!$A$1:$G$11</definedName>
    <definedName name="_xlnm.Print_Area" localSheetId="4">سپرده!$A$1:$M$13</definedName>
    <definedName name="_xlnm.Print_Area" localSheetId="1">سهام!$A$1:$AB$50</definedName>
    <definedName name="_xlnm.Print_Area" localSheetId="8">'سود سپرده بانکی'!$A$1:$M$13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8" l="1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8" i="9"/>
  <c r="I18" i="9"/>
  <c r="I9" i="9"/>
  <c r="I10" i="9"/>
  <c r="I11" i="9"/>
  <c r="I12" i="9"/>
  <c r="I13" i="9"/>
  <c r="I14" i="9"/>
  <c r="I15" i="9"/>
  <c r="I16" i="9"/>
  <c r="I17" i="9"/>
  <c r="I19" i="9"/>
  <c r="I20" i="9"/>
  <c r="I21" i="9"/>
  <c r="I22" i="9"/>
  <c r="I23" i="9"/>
  <c r="I8" i="9"/>
  <c r="I24" i="9" s="1"/>
  <c r="O23" i="9" a="1"/>
  <c r="O23" i="9" s="1"/>
  <c r="E23" i="9"/>
  <c r="O22" i="9" a="1"/>
  <c r="O22" i="9" s="1"/>
  <c r="E22" i="9"/>
  <c r="O21" i="9" a="1"/>
  <c r="O21" i="9" s="1"/>
  <c r="E21" i="9"/>
  <c r="O20" i="9" a="1"/>
  <c r="O20" i="9" s="1"/>
  <c r="E20" i="9"/>
  <c r="O19" i="9" a="1"/>
  <c r="O19" i="9" s="1"/>
  <c r="E19" i="9"/>
  <c r="O18" i="9" a="1"/>
  <c r="O18" i="9" s="1"/>
  <c r="E18" i="9"/>
  <c r="O17" i="9" a="1"/>
  <c r="O17" i="9" s="1"/>
  <c r="E17" i="9"/>
  <c r="O16" i="9" a="1"/>
  <c r="O16" i="9" s="1"/>
  <c r="E16" i="9"/>
  <c r="O15" i="9" a="1"/>
  <c r="O15" i="9" s="1"/>
  <c r="E15" i="9"/>
  <c r="O14" i="9" a="1"/>
  <c r="O14" i="9" s="1"/>
  <c r="E14" i="9"/>
  <c r="O13" i="9" a="1"/>
  <c r="O13" i="9" s="1"/>
  <c r="E13" i="9"/>
  <c r="O12" i="9" a="1"/>
  <c r="O12" i="9" s="1"/>
  <c r="E12" i="9"/>
  <c r="O11" i="9" a="1"/>
  <c r="O11" i="9" s="1"/>
  <c r="E11" i="9"/>
  <c r="O10" i="9" a="1"/>
  <c r="O10" i="9" s="1"/>
  <c r="E10" i="9"/>
  <c r="O9" i="9" a="1"/>
  <c r="O9" i="9" s="1"/>
  <c r="E9" i="9"/>
  <c r="O8" i="9" a="1"/>
  <c r="O8" i="9" s="1"/>
  <c r="E8" i="9"/>
  <c r="Q23" i="9"/>
  <c r="G23" i="9"/>
  <c r="M8" i="9"/>
  <c r="C8" i="9"/>
  <c r="I7" i="15"/>
  <c r="H10" i="13"/>
  <c r="H9" i="13"/>
  <c r="H8" i="13"/>
  <c r="H7" i="13"/>
  <c r="D10" i="13"/>
  <c r="D9" i="13"/>
  <c r="D8" i="13"/>
  <c r="D7" i="13"/>
  <c r="E12" i="18"/>
  <c r="M8" i="18"/>
  <c r="G8" i="18"/>
  <c r="G12" i="18" s="1"/>
  <c r="L8" i="7"/>
  <c r="L9" i="7"/>
  <c r="L10" i="7"/>
  <c r="L11" i="7"/>
  <c r="L7" i="7"/>
  <c r="J7" i="7"/>
  <c r="AA50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9" i="2"/>
  <c r="O29" i="9"/>
  <c r="F10" i="8"/>
  <c r="O24" i="9" l="1"/>
  <c r="R24" i="9"/>
  <c r="M24" i="9"/>
  <c r="I22" i="21"/>
  <c r="I14" i="21"/>
  <c r="I15" i="21"/>
  <c r="I16" i="21"/>
  <c r="I17" i="21"/>
  <c r="I18" i="21"/>
  <c r="I19" i="21"/>
  <c r="I20" i="21"/>
  <c r="I21" i="21"/>
  <c r="I9" i="21"/>
  <c r="I10" i="21"/>
  <c r="I11" i="21"/>
  <c r="I12" i="21"/>
  <c r="I13" i="21"/>
  <c r="I8" i="21"/>
  <c r="I7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8" i="21"/>
  <c r="E7" i="21"/>
  <c r="K12" i="18" l="1"/>
  <c r="C12" i="18"/>
  <c r="F6" i="8"/>
  <c r="E24" i="9"/>
  <c r="F24" i="9"/>
  <c r="H24" i="9"/>
  <c r="P24" i="9"/>
  <c r="J10" i="7"/>
  <c r="G11" i="18"/>
  <c r="J8" i="8" l="1"/>
  <c r="J10" i="8"/>
  <c r="J7" i="8"/>
  <c r="J8" i="7"/>
  <c r="J9" i="7"/>
  <c r="E12" i="7"/>
  <c r="F12" i="7"/>
  <c r="G12" i="7"/>
  <c r="H12" i="7"/>
  <c r="I12" i="7"/>
  <c r="K12" i="7"/>
  <c r="D12" i="7"/>
  <c r="D12" i="23"/>
  <c r="F12" i="23"/>
  <c r="H12" i="23"/>
  <c r="J12" i="23"/>
  <c r="K12" i="23"/>
  <c r="C12" i="23"/>
  <c r="L12" i="23"/>
  <c r="S10" i="2"/>
  <c r="S11" i="2"/>
  <c r="S12" i="2"/>
  <c r="S13" i="2"/>
  <c r="S9" i="2"/>
  <c r="O8" i="15"/>
  <c r="J11" i="7"/>
  <c r="L12" i="7" l="1"/>
  <c r="J12" i="7"/>
  <c r="Y50" i="2"/>
  <c r="W50" i="2"/>
  <c r="I23" i="21" l="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C47" i="21"/>
  <c r="D47" i="21"/>
  <c r="B47" i="21"/>
  <c r="J11" i="8" l="1"/>
  <c r="Q7" i="22" l="1"/>
  <c r="I7" i="22"/>
  <c r="E8" i="22"/>
  <c r="Q8" i="22" l="1"/>
  <c r="S7" i="15"/>
  <c r="M7" i="15" l="1"/>
  <c r="M11" i="18"/>
  <c r="H47" i="21"/>
  <c r="F47" i="21" l="1"/>
  <c r="U13" i="20"/>
  <c r="K13" i="20"/>
  <c r="E13" i="20"/>
  <c r="Q13" i="20"/>
  <c r="I12" i="20"/>
  <c r="N12" i="20" s="1"/>
  <c r="I10" i="20"/>
  <c r="N10" i="20" s="1"/>
  <c r="N13" i="20" l="1"/>
  <c r="S13" i="20"/>
  <c r="I13" i="20"/>
  <c r="O8" i="22" l="1"/>
  <c r="M8" i="22"/>
  <c r="K8" i="22"/>
  <c r="G8" i="22"/>
  <c r="C8" i="22"/>
  <c r="Q24" i="9" l="1"/>
  <c r="I47" i="21"/>
  <c r="I8" i="22"/>
  <c r="G24" i="9"/>
  <c r="C24" i="9"/>
  <c r="G47" i="21" l="1"/>
  <c r="Q50" i="2"/>
  <c r="O50" i="2"/>
  <c r="M50" i="2"/>
  <c r="K50" i="2"/>
  <c r="I50" i="2"/>
  <c r="G50" i="2"/>
  <c r="E50" i="2"/>
  <c r="Q8" i="15"/>
  <c r="M8" i="15"/>
  <c r="K8" i="15"/>
  <c r="I8" i="15"/>
  <c r="F10" i="14"/>
  <c r="D10" i="14"/>
  <c r="I12" i="18"/>
  <c r="S50" i="2" l="1"/>
  <c r="M12" i="18"/>
  <c r="H12" i="13" s="1"/>
  <c r="S8" i="15"/>
  <c r="F9" i="8" l="1"/>
  <c r="D12" i="13" l="1"/>
  <c r="F11" i="8" s="1"/>
  <c r="H7" i="8" l="1"/>
  <c r="H8" i="8"/>
  <c r="H11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<sst xmlns="http://schemas.openxmlformats.org/spreadsheetml/2006/main" count="335" uniqueCount="141">
  <si>
    <t>-1</t>
  </si>
  <si>
    <t>سرمایه گذاری ها</t>
  </si>
  <si>
    <t>-1-1</t>
  </si>
  <si>
    <t>سرمایه گذاری در سهام و حق تقدم سهام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</si>
  <si>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</si>
  <si>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</si>
  <si>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</si>
  <si>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</si>
  <si>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</si>
  <si>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</si>
  <si>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</si>
  <si>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</si>
  <si>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</si>
  <si>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</si>
  <si>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</si>
  <si>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</si>
  <si>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</si>
  <si>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</si>
  <si>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</si>
  <si>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</si>
  <si>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</si>
  <si>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</si>
  <si>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</si>
  <si>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</si>
  <si>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</si>
  <si>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</si>
  <si>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</si>
  <si>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</si>
  <si>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</si>
  <si>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</si>
  <si>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</si>
  <si>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</si>
  <si>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</si>
  <si>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</si>
  <si>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</si>
  <si>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</si>
  <si>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</si>
  <si>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</si>
  <si>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</si>
  <si>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</si>
  <si>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</si>
  <si>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</si>
  <si>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</si>
  <si>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</si>
  <si>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</si>
  <si>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</si>
  <si>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</si>
  <si>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</si>
  <si>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</si>
  <si>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</si>
  <si>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</si>
  <si>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</si>
  <si>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</si>
  <si>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</si>
  <si>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</si>
  <si>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</si>
  <si>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</si>
  <si>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</si>
  <si>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</si>
  <si>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</si>
  <si>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</si>
  <si>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</si>
  <si>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</si>
  <si>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</si>
  <si>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</si>
  <si>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</si>
  <si>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</si>
  <si>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</si>
  <si>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</si>
  <si>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</si>
  <si>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</si>
  <si>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</si>
  <si>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</si>
  <si>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</si>
  <si>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</si>
  <si>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</si>
  <si>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</si>
  <si>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</si>
  <si>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</si>
  <si>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</si>
  <si>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</si>
  <si>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</si>
  <si>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</si>
  <si>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پرتفوی</t>
  </si>
  <si>
    <t xml:space="preserve">صورت وضعیت پرتفوی </t>
  </si>
  <si>
    <t>صورت وضعیت درآمدها</t>
  </si>
  <si>
    <t xml:space="preserve">صورت وضعیت درآمدها 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</si>
  <si>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</si>
  <si>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</si>
  <si>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</si>
  <si>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</si>
  <si>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</si>
  <si>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</si>
  <si>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</si>
  <si>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بهای تمام شده سهم</t>
  </si>
  <si>
    <t>مالیات اعمال</t>
  </si>
  <si>
    <t>موقعیت خرید</t>
  </si>
  <si>
    <t>1404/11/30</t>
  </si>
  <si>
    <t>برای ماه منتهی به 1404/12/29</t>
  </si>
  <si>
    <t>1404/12/29</t>
  </si>
  <si>
    <t>صندوق سرمایه گذاری بخشی صنایع سورنا- نماد امگا</t>
  </si>
  <si>
    <t>صندوق سرمایه گذاری بخشی صنایع سورنا-نماد امگا</t>
  </si>
  <si>
    <t>صندوق سرمایه گذاری بخشی صنایع سورنا- نما امگا</t>
  </si>
  <si>
    <t>صندوق سرمایه گذاری بخشی صنایع سورنا- نماد  امگا</t>
  </si>
  <si>
    <t>برق و انرژی پیوندگستر پارس</t>
  </si>
  <si>
    <t>تولید برق عسلویه  مپنا</t>
  </si>
  <si>
    <t>تولید نیروی برق دماوند</t>
  </si>
  <si>
    <t>مبین انرژی خلیج فارس</t>
  </si>
  <si>
    <t>مدیریت نیروگاهی ایرانیان مپنا</t>
  </si>
  <si>
    <t>سپرده کوتاه مدت بانک گردشگری نیاوران</t>
  </si>
  <si>
    <t>سپرده بلندمدت بانک گردشگری نیاوران</t>
  </si>
  <si>
    <t>1405/01/31</t>
  </si>
  <si>
    <t>اوراق بهاداری که ارزش آنها در تاریخ گزارش تعدیل شده</t>
  </si>
  <si>
    <t>قیمت پایانی</t>
  </si>
  <si>
    <t>قیمت تعدیل شده</t>
  </si>
  <si>
    <t>درصد تعدیل</t>
  </si>
  <si>
    <t>خالص ارزش فروش تعدیل شده</t>
  </si>
  <si>
    <t>سپرده کوتاه‌مدت بانک خاورمیانه نیایش</t>
  </si>
  <si>
    <t>سپرده کوتاه‌مدت بانک ملی شعبه بورس اوراق بهادار</t>
  </si>
  <si>
    <t>سپرده  کوتاه‌مدت بانک گردشگری نیاوران</t>
  </si>
  <si>
    <t>دلیل تعدیل</t>
  </si>
  <si>
    <t>(براساس دستورالعمل نحوه تعیین قیمت خرید و فروش اوراق بهادار در صندوق‌های سرمایه‌گذاری)</t>
  </si>
  <si>
    <t>برای ماه منتهی به 1405/02/31</t>
  </si>
  <si>
    <t>1405/02/31</t>
  </si>
  <si>
    <t>گواهی تولید برق تجدیدپذیر</t>
  </si>
  <si>
    <t>شمش نقره SilverBar</t>
  </si>
  <si>
    <t>شمش طلا GoldBar</t>
  </si>
  <si>
    <t>گروه مپنا (سهامی عام)</t>
  </si>
  <si>
    <t>توسعه مسیر برق گیلان</t>
  </si>
  <si>
    <t>نیروگاه زاگرس کوثر</t>
  </si>
  <si>
    <t>موتوژن‌</t>
  </si>
  <si>
    <t>سرمایه‌گذاری‌نیرو</t>
  </si>
  <si>
    <t>ایران‌ ترانسفو</t>
  </si>
  <si>
    <t>تولید نیروی برق آبادان</t>
  </si>
  <si>
    <t>سپرده بلند مدت بانک گردشگری نیاوران</t>
  </si>
  <si>
    <t>سپرده کوتاه مدت بانک ملی بورس اوراق بهادار</t>
  </si>
  <si>
    <t>تعدیل سهم مبین انرژی خلیج فارس به درصدی بیشتر از دستورالعمل تعدیل قیمت بر اساس بخشنامه سازمان و در راستای شرکت های آسیب دیده درجنگ تحمیلی صورت گرفته است</t>
  </si>
  <si>
    <t>براساس آسیب های جنگ تحمیلی و بخشنامه سازمان</t>
  </si>
  <si>
    <t>1405/02/30</t>
  </si>
  <si>
    <t>گروه مپنا</t>
  </si>
  <si>
    <t>شمش نقره Silver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</si>
</sst>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_(* #,##0.0000_);_(* \(#,##0.0000\);_(* &quot;-&quot;??_);_(@_)"/>
    <numFmt numFmtId="167" formatCode="#,##0;[Red]#,##0"/>
    <numFmt numFmtId="168" formatCode="#,##0.0000"/>
  </numFmts>
  <fonts count="20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38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37" fontId="2" fillId="0" borderId="0" xfId="1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7" fontId="1" fillId="2" borderId="7" xfId="1" applyNumberFormat="1" applyFont="1" applyFill="1" applyBorder="1" applyAlignment="1">
      <alignment horizontal="center" vertical="center"/>
    </xf>
    <xf numFmtId="164" fontId="1" fillId="2" borderId="7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37" fontId="9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37" fontId="1" fillId="0" borderId="7" xfId="1" applyNumberFormat="1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64" fontId="15" fillId="0" borderId="0" xfId="0" applyNumberFormat="1" applyFont="1"/>
    <xf numFmtId="164" fontId="7" fillId="0" borderId="0" xfId="1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6" fontId="2" fillId="0" borderId="0" xfId="1" applyNumberFormat="1" applyFont="1" applyAlignment="1">
      <alignment horizontal="left"/>
    </xf>
    <xf numFmtId="3" fontId="1" fillId="0" borderId="12" xfId="0" applyNumberFormat="1" applyFont="1" applyBorder="1" applyAlignment="1">
      <alignment horizontal="center" vertical="center"/>
    </xf>
    <xf numFmtId="38" fontId="18" fillId="0" borderId="10" xfId="0" applyNumberFormat="1" applyFont="1" applyBorder="1" applyAlignment="1">
      <alignment horizontal="center" vertical="center"/>
    </xf>
    <xf numFmtId="167" fontId="2" fillId="0" borderId="0" xfId="1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3" fontId="2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38" fontId="2" fillId="0" borderId="7" xfId="0" applyNumberFormat="1" applyFont="1" applyBorder="1" applyAlignment="1">
      <alignment horizontal="center" vertical="center"/>
    </xf>
    <xf numFmtId="38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9" fontId="2" fillId="2" borderId="0" xfId="2" applyFont="1" applyFill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37" fontId="7" fillId="2" borderId="2" xfId="1" applyNumberFormat="1" applyFont="1" applyFill="1" applyBorder="1" applyAlignment="1">
      <alignment horizontal="center" vertical="center"/>
    </xf>
    <xf numFmtId="37" fontId="7" fillId="2" borderId="0" xfId="1" applyNumberFormat="1" applyFont="1" applyFill="1" applyAlignment="1">
      <alignment horizontal="center" vertical="center"/>
    </xf>
    <xf numFmtId="38" fontId="11" fillId="2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8" fontId="2" fillId="0" borderId="2" xfId="0" applyNumberFormat="1" applyFont="1" applyBorder="1" applyAlignment="1">
      <alignment horizontal="center" vertical="top"/>
    </xf>
    <xf numFmtId="38" fontId="2" fillId="0" borderId="0" xfId="0" applyNumberFormat="1" applyFont="1" applyAlignment="1">
      <alignment horizontal="center" vertical="top"/>
    </xf>
    <xf numFmtId="38" fontId="2" fillId="0" borderId="4" xfId="0" applyNumberFormat="1" applyFont="1" applyBorder="1" applyAlignment="1">
      <alignment horizontal="center" vertical="top"/>
    </xf>
    <xf numFmtId="37" fontId="7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7" fillId="0" borderId="0" xfId="0" applyNumberFormat="1" applyFont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38" fontId="11" fillId="0" borderId="2" xfId="0" applyNumberFormat="1" applyFont="1" applyBorder="1" applyAlignment="1">
      <alignment horizontal="center" vertical="center"/>
    </xf>
    <xf numFmtId="168" fontId="2" fillId="0" borderId="0" xfId="0" applyNumberFormat="1" applyFont="1" applyAlignment="1">
      <alignment horizontal="center" vertical="top"/>
    </xf>
    <xf numFmtId="2" fontId="2" fillId="2" borderId="0" xfId="0" applyNumberFormat="1" applyFont="1" applyFill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38" fontId="2" fillId="2" borderId="7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right" vertical="center"/>
    </xf>
    <xf numFmtId="164" fontId="2" fillId="2" borderId="0" xfId="1" applyNumberFormat="1" applyFont="1" applyFill="1" applyAlignment="1">
      <alignment horizontal="right" vertical="center" wrapText="1"/>
    </xf>
    <xf numFmtId="37" fontId="7" fillId="2" borderId="10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  <xf numFmtId="38" fontId="2" fillId="0" borderId="0" xfId="0" applyNumberFormat="1" applyFont="1" applyAlignment="1">
      <alignment horizontal="center" vertical="top"/>
    </xf>
    <xf numFmtId="38" fontId="1" fillId="0" borderId="13" xfId="0" applyNumberFormat="1" applyFont="1" applyBorder="1" applyAlignment="1">
      <alignment horizontal="center" vertical="center" wrapText="1"/>
    </xf>
    <xf numFmtId="38" fontId="1" fillId="0" borderId="10" xfId="0" applyNumberFormat="1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top"/>
    </xf>
    <xf numFmtId="38" fontId="2" fillId="3" borderId="0" xfId="0" applyNumberFormat="1" applyFont="1" applyFill="1" applyAlignment="1">
      <alignment horizontal="left"/>
    </xf>
    <xf numFmtId="38" fontId="1" fillId="0" borderId="11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6"/>
  <sheetViews>
    <sheetView rightToLeft="1" view="pageBreakPreview" zoomScaleNormal="100" zoomScaleSheetLayoutView="100" workbookViewId="0">
      <selection activeCell="A7" sqref="A7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4" customFormat="1" ht="50.1" customHeight="1"/>
    <row r="2" spans="1:3" s="14" customFormat="1" ht="50.1" customHeight="1"/>
    <row r="3" spans="1:3" s="14" customFormat="1" ht="50.1" customHeight="1"/>
    <row r="4" spans="1:3" ht="50.1" customHeight="1">
      <c r="A4" s="191" t="s">
        <v>100</v>
      </c>
      <c r="B4" s="191"/>
      <c r="C4" s="191"/>
    </row>
    <row r="5" spans="1:3" ht="50.1" customHeight="1">
      <c r="A5" s="191" t="s">
        <v>84</v>
      </c>
      <c r="B5" s="191"/>
      <c r="C5" s="191"/>
    </row>
    <row r="6" spans="1:3" ht="50.1" customHeight="1">
      <c r="A6" s="191" t="s">
        <v>122</v>
      </c>
      <c r="B6" s="191"/>
      <c r="C6" s="191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2"/>
  <sheetViews>
    <sheetView rightToLeft="1" view="pageBreakPreview" zoomScaleNormal="100" zoomScaleSheetLayoutView="100" workbookViewId="0">
      <selection activeCell="F14" sqref="F14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91" t="s">
        <v>100</v>
      </c>
      <c r="B1" s="191"/>
      <c r="C1" s="191"/>
      <c r="D1" s="191"/>
      <c r="E1" s="191"/>
      <c r="F1" s="191"/>
    </row>
    <row r="2" spans="1:17" ht="30" customHeight="1">
      <c r="A2" s="191" t="s">
        <v>85</v>
      </c>
      <c r="B2" s="191"/>
      <c r="C2" s="191"/>
      <c r="D2" s="191"/>
      <c r="E2" s="191"/>
      <c r="F2" s="191"/>
    </row>
    <row r="3" spans="1:17" ht="30" customHeight="1">
      <c r="A3" s="191" t="s">
        <v>122</v>
      </c>
      <c r="B3" s="191"/>
      <c r="C3" s="191"/>
      <c r="D3" s="191"/>
      <c r="E3" s="191"/>
      <c r="F3" s="191"/>
    </row>
    <row r="4" spans="1:17" s="14" customFormat="1" ht="30" customHeight="1">
      <c r="A4" s="44" t="s">
        <v>93</v>
      </c>
      <c r="B4" s="205" t="s">
        <v>47</v>
      </c>
      <c r="C4" s="205"/>
      <c r="D4" s="205"/>
      <c r="E4" s="205"/>
      <c r="F4" s="205"/>
    </row>
    <row r="5" spans="1:17" ht="30" customHeight="1">
      <c r="A5" s="191" t="s">
        <v>47</v>
      </c>
      <c r="B5" s="191"/>
      <c r="D5" s="1" t="s">
        <v>48</v>
      </c>
      <c r="F5" s="1" t="s">
        <v>49</v>
      </c>
      <c r="G5" s="18"/>
      <c r="H5" s="22"/>
    </row>
    <row r="6" spans="1:17" ht="30" customHeight="1">
      <c r="A6" s="199"/>
      <c r="B6" s="199"/>
      <c r="D6" s="2" t="s">
        <v>32</v>
      </c>
      <c r="F6" s="2" t="s">
        <v>32</v>
      </c>
    </row>
    <row r="7" spans="1:17" ht="30" customHeight="1">
      <c r="A7" s="197" t="s">
        <v>47</v>
      </c>
      <c r="B7" s="197"/>
      <c r="D7" s="24">
        <v>0</v>
      </c>
      <c r="F7" s="6">
        <v>0</v>
      </c>
    </row>
    <row r="8" spans="1:17" ht="30" customHeight="1">
      <c r="A8" s="193" t="s">
        <v>58</v>
      </c>
      <c r="B8" s="193"/>
      <c r="D8" s="8">
        <v>0</v>
      </c>
      <c r="F8" s="8">
        <v>0</v>
      </c>
    </row>
    <row r="9" spans="1:17" ht="30" customHeight="1">
      <c r="A9" s="193" t="s">
        <v>59</v>
      </c>
      <c r="B9" s="193"/>
      <c r="D9" s="10">
        <v>0</v>
      </c>
      <c r="F9" s="25">
        <v>0</v>
      </c>
      <c r="Q9" s="23"/>
    </row>
    <row r="10" spans="1:17" ht="30" customHeight="1" thickBot="1">
      <c r="A10" s="191" t="s">
        <v>14</v>
      </c>
      <c r="B10" s="191"/>
      <c r="D10" s="21">
        <f>SUM(D7:D9)</f>
        <v>0</v>
      </c>
      <c r="E10" s="15"/>
      <c r="F10" s="161">
        <f>SUM(F7:F9)</f>
        <v>0</v>
      </c>
      <c r="J10" s="23"/>
      <c r="Q10" s="23"/>
    </row>
    <row r="11" spans="1:17" ht="30" customHeight="1" thickTop="1">
      <c r="A11" s="192"/>
      <c r="B11" s="192"/>
      <c r="J11" s="23"/>
      <c r="Q11" s="23"/>
    </row>
    <row r="12" spans="1:17" ht="30" customHeight="1">
      <c r="J12" s="23"/>
    </row>
  </sheetData>
  <mergeCells count="10">
    <mergeCell ref="A1:F1"/>
    <mergeCell ref="A2:F2"/>
    <mergeCell ref="A3:F3"/>
    <mergeCell ref="B4:F4"/>
    <mergeCell ref="A5:B6"/>
    <mergeCell ref="A11:B11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V11"/>
  <sheetViews>
    <sheetView rightToLeft="1" view="pageBreakPreview" zoomScaleNormal="100" zoomScaleSheetLayoutView="100" workbookViewId="0">
      <selection activeCell="Q8" sqref="Q8"/>
    </sheetView>
  </sheetViews>
  <sheetFormatPr defaultRowHeight="30" customHeight="1"/>
  <cols>
    <col min="1" max="1" width="39" style="63" customWidth="1"/>
    <col min="2" max="2" width="1.28515625" style="63" customWidth="1"/>
    <col min="3" max="3" width="16.85546875" style="63" customWidth="1"/>
    <col min="4" max="4" width="1.28515625" style="63" customWidth="1"/>
    <col min="5" max="5" width="20.7109375" style="63" customWidth="1"/>
    <col min="6" max="6" width="1.28515625" style="63" customWidth="1"/>
    <col min="7" max="7" width="15.5703125" style="63" customWidth="1"/>
    <col min="8" max="8" width="1.28515625" style="63" customWidth="1"/>
    <col min="9" max="9" width="16.5703125" style="63" customWidth="1"/>
    <col min="10" max="10" width="1.28515625" style="63" customWidth="1"/>
    <col min="11" max="11" width="18.7109375" style="63" customWidth="1"/>
    <col min="12" max="12" width="1.28515625" style="63" customWidth="1"/>
    <col min="13" max="13" width="15.5703125" style="63" customWidth="1"/>
    <col min="14" max="14" width="1.28515625" style="63" customWidth="1"/>
    <col min="15" max="15" width="20.42578125" style="63" customWidth="1"/>
    <col min="16" max="16" width="1.28515625" style="63" customWidth="1"/>
    <col min="17" max="17" width="18.5703125" style="64" customWidth="1"/>
    <col min="18" max="18" width="1.28515625" style="63" customWidth="1"/>
    <col min="19" max="19" width="20.5703125" style="63" customWidth="1"/>
    <col min="20" max="20" width="0.28515625" style="65" customWidth="1"/>
    <col min="21" max="21" width="6.7109375" style="65" customWidth="1"/>
    <col min="22" max="22" width="14.7109375" style="65" bestFit="1" customWidth="1"/>
    <col min="23" max="16384" width="9.140625" style="65"/>
  </cols>
  <sheetData>
    <row r="1" spans="1:22" ht="30" customHeight="1">
      <c r="A1" s="213" t="s">
        <v>103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</row>
    <row r="2" spans="1:22" ht="30" customHeight="1">
      <c r="A2" s="213" t="s">
        <v>85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</row>
    <row r="3" spans="1:22" ht="30" customHeight="1">
      <c r="A3" s="213" t="s">
        <v>122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</row>
    <row r="4" spans="1:22" s="66" customFormat="1" ht="30" customHeight="1">
      <c r="A4" s="211" t="s">
        <v>51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</row>
    <row r="5" spans="1:22" ht="30" customHeight="1">
      <c r="A5" s="208" t="s">
        <v>16</v>
      </c>
      <c r="B5" s="33"/>
      <c r="C5" s="208" t="s">
        <v>60</v>
      </c>
      <c r="D5" s="208"/>
      <c r="E5" s="208"/>
      <c r="F5" s="208"/>
      <c r="G5" s="208"/>
      <c r="H5" s="33"/>
      <c r="I5" s="208" t="s">
        <v>48</v>
      </c>
      <c r="J5" s="208"/>
      <c r="K5" s="208"/>
      <c r="L5" s="208"/>
      <c r="M5" s="208"/>
      <c r="N5" s="33"/>
      <c r="O5" s="208" t="s">
        <v>49</v>
      </c>
      <c r="P5" s="208"/>
      <c r="Q5" s="208"/>
      <c r="R5" s="208"/>
      <c r="S5" s="208"/>
    </row>
    <row r="6" spans="1:22" ht="42">
      <c r="A6" s="208"/>
      <c r="B6" s="33"/>
      <c r="C6" s="71" t="s">
        <v>61</v>
      </c>
      <c r="D6" s="34"/>
      <c r="E6" s="71" t="s">
        <v>62</v>
      </c>
      <c r="F6" s="34"/>
      <c r="G6" s="71" t="s">
        <v>63</v>
      </c>
      <c r="H6" s="33"/>
      <c r="I6" s="71" t="s">
        <v>64</v>
      </c>
      <c r="J6" s="34"/>
      <c r="K6" s="71" t="s">
        <v>65</v>
      </c>
      <c r="L6" s="34"/>
      <c r="M6" s="71" t="s">
        <v>66</v>
      </c>
      <c r="N6" s="71"/>
      <c r="O6" s="71" t="s">
        <v>64</v>
      </c>
      <c r="P6" s="71"/>
      <c r="Q6" s="71" t="s">
        <v>65</v>
      </c>
      <c r="R6" s="71"/>
      <c r="S6" s="71" t="s">
        <v>66</v>
      </c>
    </row>
    <row r="7" spans="1:22" ht="30" customHeight="1">
      <c r="A7" s="53" t="s">
        <v>105</v>
      </c>
      <c r="B7" s="33"/>
      <c r="C7" s="39" t="s">
        <v>138</v>
      </c>
      <c r="D7" s="73"/>
      <c r="E7" s="38">
        <v>400000</v>
      </c>
      <c r="F7" s="73"/>
      <c r="G7" s="38">
        <v>240</v>
      </c>
      <c r="H7" s="33"/>
      <c r="I7" s="36">
        <f>E7*G7</f>
        <v>96000000</v>
      </c>
      <c r="J7" s="33"/>
      <c r="K7" s="37">
        <v>-13746479</v>
      </c>
      <c r="L7" s="33"/>
      <c r="M7" s="36">
        <f t="shared" ref="M7" si="0">I7+K7</f>
        <v>82253521</v>
      </c>
      <c r="N7" s="33"/>
      <c r="O7" s="36">
        <v>96000000</v>
      </c>
      <c r="P7" s="33"/>
      <c r="Q7" s="37">
        <v>-13746479</v>
      </c>
      <c r="R7" s="33"/>
      <c r="S7" s="36">
        <f t="shared" ref="S7" si="1">O7+Q7</f>
        <v>82253521</v>
      </c>
    </row>
    <row r="8" spans="1:22" ht="30" customHeight="1" thickBot="1">
      <c r="A8" s="31" t="s">
        <v>14</v>
      </c>
      <c r="B8" s="33"/>
      <c r="C8" s="36"/>
      <c r="D8" s="33"/>
      <c r="E8" s="36"/>
      <c r="F8" s="33"/>
      <c r="G8" s="36"/>
      <c r="H8" s="33"/>
      <c r="I8" s="75">
        <f>SUM(I7:I7)</f>
        <v>96000000</v>
      </c>
      <c r="J8" s="31"/>
      <c r="K8" s="76">
        <f>SUM(K7:K7)</f>
        <v>-13746479</v>
      </c>
      <c r="L8" s="31"/>
      <c r="M8" s="75">
        <f>SUM(M7:M7)</f>
        <v>82253521</v>
      </c>
      <c r="N8" s="31"/>
      <c r="O8" s="75">
        <f>SUM(O7:O7)</f>
        <v>96000000</v>
      </c>
      <c r="P8" s="31"/>
      <c r="Q8" s="76">
        <f>SUM(Q7:Q7)</f>
        <v>-13746479</v>
      </c>
      <c r="R8" s="31"/>
      <c r="S8" s="75">
        <f>SUM(S7:S7)</f>
        <v>82253521</v>
      </c>
    </row>
    <row r="9" spans="1:22" ht="30" customHeight="1" thickTop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7"/>
      <c r="R9" s="33"/>
      <c r="S9" s="33"/>
    </row>
    <row r="10" spans="1:22" ht="30" customHeight="1">
      <c r="O10" s="68"/>
    </row>
    <row r="11" spans="1:22" ht="30" customHeight="1">
      <c r="O11" s="87"/>
      <c r="V11" s="67"/>
    </row>
  </sheetData>
  <autoFilter ref="A1:A11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rgb="FF92D050"/>
  </sheetPr>
  <dimension ref="A1:R10"/>
  <sheetViews>
    <sheetView showGridLines="0" rightToLeft="1" view="pageBreakPreview" zoomScaleNormal="100" zoomScaleSheetLayoutView="100" workbookViewId="0">
      <selection activeCell="O13" sqref="O13:O15"/>
    </sheetView>
  </sheetViews>
  <sheetFormatPr defaultRowHeight="18.75"/>
  <cols>
    <col min="1" max="1" width="30.85546875" style="68" customWidth="1"/>
    <col min="2" max="2" width="1.28515625" style="68" customWidth="1"/>
    <col min="3" max="3" width="15.28515625" style="70" customWidth="1"/>
    <col min="4" max="4" width="1.28515625" style="69" customWidth="1"/>
    <col min="5" max="5" width="19.140625" style="68" customWidth="1"/>
    <col min="6" max="6" width="1.28515625" style="69" customWidth="1"/>
    <col min="7" max="7" width="20.28515625" style="68" customWidth="1"/>
    <col min="8" max="8" width="1.28515625" style="69" customWidth="1"/>
    <col min="9" max="9" width="20.85546875" style="70" customWidth="1"/>
    <col min="10" max="10" width="1.28515625" style="69" customWidth="1"/>
    <col min="11" max="11" width="16.7109375" style="68" customWidth="1"/>
    <col min="12" max="12" width="1.28515625" style="69" customWidth="1"/>
    <col min="13" max="13" width="22.42578125" style="68" customWidth="1"/>
    <col min="14" max="14" width="1.28515625" style="69" customWidth="1"/>
    <col min="15" max="15" width="21.7109375" style="68" customWidth="1"/>
    <col min="16" max="16" width="1.28515625" style="69" customWidth="1"/>
    <col min="17" max="17" width="20.5703125" style="70" customWidth="1"/>
    <col min="18" max="18" width="0.28515625" style="65" customWidth="1"/>
    <col min="19" max="19" width="9.140625" style="65"/>
    <col min="20" max="20" width="12.140625" style="65" bestFit="1" customWidth="1"/>
    <col min="21" max="21" width="14.5703125" style="65" bestFit="1" customWidth="1"/>
    <col min="22" max="16384" width="9.140625" style="65"/>
  </cols>
  <sheetData>
    <row r="1" spans="1:18" ht="30" customHeight="1">
      <c r="A1" s="229" t="s">
        <v>100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8" ht="30" customHeight="1">
      <c r="A2" s="229" t="s">
        <v>85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</row>
    <row r="3" spans="1:18" ht="30" customHeight="1">
      <c r="A3" s="229" t="s">
        <v>122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18" ht="30" customHeight="1">
      <c r="A4" s="230" t="s">
        <v>70</v>
      </c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18" ht="22.5" customHeight="1">
      <c r="A5" s="231" t="s">
        <v>38</v>
      </c>
      <c r="B5" s="46"/>
      <c r="C5" s="231" t="s">
        <v>48</v>
      </c>
      <c r="D5" s="231"/>
      <c r="E5" s="231"/>
      <c r="F5" s="231"/>
      <c r="G5" s="231"/>
      <c r="H5" s="231"/>
      <c r="I5" s="231"/>
      <c r="J5" s="88"/>
      <c r="K5" s="231" t="s">
        <v>49</v>
      </c>
      <c r="L5" s="231"/>
      <c r="M5" s="231"/>
      <c r="N5" s="231"/>
      <c r="O5" s="231"/>
      <c r="P5" s="231"/>
      <c r="Q5" s="231"/>
    </row>
    <row r="6" spans="1:18" ht="43.5" customHeight="1">
      <c r="A6" s="231"/>
      <c r="B6" s="46"/>
      <c r="C6" s="91" t="s">
        <v>8</v>
      </c>
      <c r="D6" s="88"/>
      <c r="E6" s="106" t="s">
        <v>71</v>
      </c>
      <c r="F6" s="88"/>
      <c r="G6" s="106" t="s">
        <v>72</v>
      </c>
      <c r="H6" s="88"/>
      <c r="I6" s="89" t="s">
        <v>73</v>
      </c>
      <c r="J6" s="88"/>
      <c r="K6" s="90" t="s">
        <v>8</v>
      </c>
      <c r="L6" s="88"/>
      <c r="M6" s="90" t="s">
        <v>71</v>
      </c>
      <c r="N6" s="88"/>
      <c r="O6" s="90" t="s">
        <v>72</v>
      </c>
      <c r="P6" s="88"/>
      <c r="Q6" s="91" t="s">
        <v>73</v>
      </c>
    </row>
    <row r="7" spans="1:18" ht="23.25" customHeight="1">
      <c r="A7" s="189" t="s">
        <v>140</v>
      </c>
      <c r="B7" s="98"/>
      <c r="C7" s="98">
        <v>10255</v>
      </c>
      <c r="D7" s="92">
        <v>0</v>
      </c>
      <c r="E7" s="98">
        <v>59401418039</v>
      </c>
      <c r="F7" s="92">
        <v>0</v>
      </c>
      <c r="G7" s="105">
        <v>-56525889545</v>
      </c>
      <c r="H7" s="92"/>
      <c r="I7" s="190">
        <f>E7+G7</f>
        <v>2875528494</v>
      </c>
      <c r="J7" s="88"/>
      <c r="K7" s="93">
        <v>10255</v>
      </c>
      <c r="L7" s="94">
        <v>99778820932</v>
      </c>
      <c r="M7" s="93">
        <v>59401418039</v>
      </c>
      <c r="N7" s="95"/>
      <c r="O7" s="96">
        <v>-56525889545</v>
      </c>
      <c r="P7" s="88"/>
      <c r="Q7" s="97">
        <f>M7+O7</f>
        <v>2875528494</v>
      </c>
    </row>
    <row r="8" spans="1:18" ht="30" customHeight="1" thickBot="1">
      <c r="A8" s="46" t="s">
        <v>14</v>
      </c>
      <c r="B8" s="46"/>
      <c r="C8" s="99">
        <f>SUM(C7:C7)</f>
        <v>10255</v>
      </c>
      <c r="D8" s="88"/>
      <c r="E8" s="100">
        <f>SUM(E7:E7)</f>
        <v>59401418039</v>
      </c>
      <c r="F8" s="88"/>
      <c r="G8" s="101">
        <f>SUM(G7:G7)</f>
        <v>-56525889545</v>
      </c>
      <c r="H8" s="88"/>
      <c r="I8" s="102">
        <f>SUM(I7:I7)</f>
        <v>2875528494</v>
      </c>
      <c r="J8" s="88"/>
      <c r="K8" s="99">
        <f>SUM(K7:K7)</f>
        <v>10255</v>
      </c>
      <c r="L8" s="95"/>
      <c r="M8" s="99">
        <f>SUM(M7:M7)</f>
        <v>59401418039</v>
      </c>
      <c r="N8" s="95"/>
      <c r="O8" s="103">
        <f>SUM(O7:O7)</f>
        <v>-56525889545</v>
      </c>
      <c r="P8" s="88"/>
      <c r="Q8" s="102">
        <f>SUM(Q7:Q7)</f>
        <v>2875528494</v>
      </c>
    </row>
    <row r="9" spans="1:18" ht="30" customHeight="1" thickTop="1">
      <c r="A9" s="46"/>
      <c r="B9" s="46"/>
      <c r="C9" s="104"/>
      <c r="D9" s="88"/>
      <c r="E9" s="46"/>
      <c r="F9" s="88"/>
      <c r="G9" s="46"/>
      <c r="H9" s="88"/>
      <c r="I9" s="104"/>
      <c r="J9" s="88"/>
      <c r="K9" s="46"/>
      <c r="L9" s="88"/>
      <c r="M9" s="46"/>
      <c r="N9" s="88"/>
      <c r="O9" s="46"/>
      <c r="P9" s="88"/>
      <c r="Q9" s="88"/>
      <c r="R9" s="88"/>
    </row>
    <row r="10" spans="1:18">
      <c r="A10" s="46"/>
      <c r="B10" s="46"/>
      <c r="C10" s="104"/>
      <c r="D10" s="88"/>
      <c r="E10" s="46"/>
      <c r="F10" s="88"/>
      <c r="G10" s="46"/>
      <c r="H10" s="88"/>
      <c r="I10" s="104"/>
      <c r="J10" s="88"/>
      <c r="K10" s="46"/>
      <c r="L10" s="88"/>
      <c r="M10" s="46"/>
      <c r="N10" s="88"/>
      <c r="O10" s="46"/>
      <c r="P10" s="88"/>
      <c r="Q10" s="104"/>
    </row>
  </sheetData>
  <autoFilter ref="A1:A9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L51"/>
  <sheetViews>
    <sheetView rightToLeft="1" tabSelected="1" view="pageBreakPreview" topLeftCell="A16" zoomScaleNormal="100" zoomScaleSheetLayoutView="100" workbookViewId="0">
      <selection activeCell="E49" sqref="E49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25" customWidth="1"/>
    <col min="5" max="5" width="23.140625" style="142" customWidth="1"/>
    <col min="6" max="6" width="17.5703125" style="4" customWidth="1"/>
    <col min="7" max="7" width="21.42578125" style="4" customWidth="1"/>
    <col min="8" max="8" width="22.85546875" style="25" customWidth="1"/>
    <col min="9" max="9" width="20.85546875" style="25" customWidth="1"/>
    <col min="10" max="11" width="15.85546875" style="13" bestFit="1" customWidth="1"/>
    <col min="12" max="16384" width="9.140625" style="13"/>
  </cols>
  <sheetData>
    <row r="1" spans="1:10" ht="30" customHeight="1">
      <c r="A1" s="191" t="s">
        <v>100</v>
      </c>
      <c r="B1" s="191"/>
      <c r="C1" s="191"/>
      <c r="D1" s="191"/>
      <c r="E1" s="191"/>
      <c r="F1" s="191"/>
      <c r="G1" s="191"/>
      <c r="H1" s="191"/>
      <c r="I1" s="191"/>
    </row>
    <row r="2" spans="1:10" ht="30" customHeight="1">
      <c r="A2" s="191" t="s">
        <v>85</v>
      </c>
      <c r="B2" s="191"/>
      <c r="C2" s="191"/>
      <c r="D2" s="191"/>
      <c r="E2" s="191"/>
      <c r="F2" s="191"/>
      <c r="G2" s="191"/>
      <c r="H2" s="191"/>
      <c r="I2" s="191"/>
    </row>
    <row r="3" spans="1:10" ht="30" customHeight="1">
      <c r="A3" s="191" t="s">
        <v>122</v>
      </c>
      <c r="B3" s="191"/>
      <c r="C3" s="191"/>
      <c r="D3" s="191"/>
      <c r="E3" s="191"/>
      <c r="F3" s="191"/>
      <c r="G3" s="191"/>
      <c r="H3" s="191"/>
      <c r="I3" s="191"/>
    </row>
    <row r="4" spans="1:10" s="140" customFormat="1" ht="30" customHeight="1">
      <c r="A4" s="205" t="s">
        <v>81</v>
      </c>
      <c r="B4" s="205"/>
      <c r="C4" s="205"/>
      <c r="D4" s="205"/>
      <c r="E4" s="205"/>
      <c r="F4" s="205"/>
      <c r="G4" s="205"/>
      <c r="H4" s="205"/>
      <c r="I4" s="205"/>
    </row>
    <row r="5" spans="1:10" s="140" customFormat="1" ht="30" customHeight="1">
      <c r="A5" s="216" t="s">
        <v>38</v>
      </c>
      <c r="B5" s="216" t="s">
        <v>48</v>
      </c>
      <c r="C5" s="216"/>
      <c r="D5" s="216"/>
      <c r="E5" s="216"/>
      <c r="F5" s="216" t="s">
        <v>49</v>
      </c>
      <c r="G5" s="216"/>
      <c r="H5" s="216"/>
      <c r="I5" s="191"/>
    </row>
    <row r="6" spans="1:10" s="140" customFormat="1" ht="40.5" customHeight="1">
      <c r="A6" s="216"/>
      <c r="B6" s="125" t="s">
        <v>8</v>
      </c>
      <c r="C6" s="125" t="s">
        <v>10</v>
      </c>
      <c r="D6" s="141" t="s">
        <v>72</v>
      </c>
      <c r="E6" s="141" t="s">
        <v>82</v>
      </c>
      <c r="F6" s="12" t="s">
        <v>8</v>
      </c>
      <c r="G6" s="12" t="s">
        <v>10</v>
      </c>
      <c r="H6" s="126" t="s">
        <v>72</v>
      </c>
      <c r="I6" s="233" t="s">
        <v>82</v>
      </c>
      <c r="J6" s="233"/>
    </row>
    <row r="7" spans="1:10" s="140" customFormat="1" ht="30" customHeight="1">
      <c r="A7" s="167" t="s">
        <v>139</v>
      </c>
      <c r="B7" s="168">
        <v>1106110</v>
      </c>
      <c r="C7" s="175">
        <v>13686570328</v>
      </c>
      <c r="D7" s="175">
        <v>-13485822790</v>
      </c>
      <c r="E7" s="175">
        <f>D7+C7</f>
        <v>200747538</v>
      </c>
      <c r="F7" s="168">
        <v>1106110</v>
      </c>
      <c r="G7" s="175">
        <v>13686570328</v>
      </c>
      <c r="H7" s="175">
        <v>-13485822790</v>
      </c>
      <c r="I7" s="235">
        <f>G7+H7</f>
        <v>200747538</v>
      </c>
      <c r="J7" s="235"/>
    </row>
    <row r="8" spans="1:10" s="140" customFormat="1" ht="30" customHeight="1">
      <c r="A8" s="165" t="s">
        <v>132</v>
      </c>
      <c r="B8" s="169">
        <v>1100000</v>
      </c>
      <c r="C8" s="176">
        <v>2579207411</v>
      </c>
      <c r="D8" s="176">
        <v>-2541552692</v>
      </c>
      <c r="E8" s="176">
        <f>C8+D8</f>
        <v>37654719</v>
      </c>
      <c r="F8" s="169">
        <v>1100000</v>
      </c>
      <c r="G8" s="176">
        <v>2579207411</v>
      </c>
      <c r="H8" s="176">
        <v>-2541552692</v>
      </c>
      <c r="I8" s="232">
        <f>G8+H8</f>
        <v>37654719</v>
      </c>
      <c r="J8" s="232"/>
    </row>
    <row r="9" spans="1:10" s="140" customFormat="1" ht="30" customHeight="1">
      <c r="A9" s="165" t="s">
        <v>130</v>
      </c>
      <c r="B9" s="169">
        <v>465413</v>
      </c>
      <c r="C9" s="176">
        <v>922707084</v>
      </c>
      <c r="D9" s="176">
        <v>-911940681</v>
      </c>
      <c r="E9" s="176">
        <f t="shared" ref="E9:E47" si="0">C9+D9</f>
        <v>10766403</v>
      </c>
      <c r="F9" s="169">
        <v>465413</v>
      </c>
      <c r="G9" s="176">
        <v>922707084</v>
      </c>
      <c r="H9" s="176">
        <v>-911940681</v>
      </c>
      <c r="I9" s="232">
        <f t="shared" ref="I9:I13" si="1">G9+H9</f>
        <v>10766403</v>
      </c>
      <c r="J9" s="232"/>
    </row>
    <row r="10" spans="1:10" s="140" customFormat="1" ht="30" customHeight="1">
      <c r="A10" s="165" t="s">
        <v>131</v>
      </c>
      <c r="B10" s="169">
        <v>505358</v>
      </c>
      <c r="C10" s="176">
        <v>1152837188</v>
      </c>
      <c r="D10" s="176">
        <v>-1130457217</v>
      </c>
      <c r="E10" s="176">
        <f t="shared" si="0"/>
        <v>22379971</v>
      </c>
      <c r="F10" s="169">
        <v>505358</v>
      </c>
      <c r="G10" s="176">
        <v>1152837188</v>
      </c>
      <c r="H10" s="176">
        <v>-1130457217</v>
      </c>
      <c r="I10" s="232">
        <f t="shared" si="1"/>
        <v>22379971</v>
      </c>
      <c r="J10" s="232"/>
    </row>
    <row r="11" spans="1:10" s="140" customFormat="1" ht="30" customHeight="1">
      <c r="A11" s="165" t="s">
        <v>105</v>
      </c>
      <c r="B11" s="169">
        <v>400000</v>
      </c>
      <c r="C11" s="176">
        <v>1587810608</v>
      </c>
      <c r="D11" s="176">
        <v>-1678305632</v>
      </c>
      <c r="E11" s="176">
        <f t="shared" si="0"/>
        <v>-90495024</v>
      </c>
      <c r="F11" s="169">
        <v>400000</v>
      </c>
      <c r="G11" s="176">
        <v>1587810608</v>
      </c>
      <c r="H11" s="176">
        <v>-1788566495</v>
      </c>
      <c r="I11" s="232">
        <f t="shared" si="1"/>
        <v>-200755887</v>
      </c>
      <c r="J11" s="232"/>
    </row>
    <row r="12" spans="1:10" s="140" customFormat="1" ht="30" customHeight="1">
      <c r="A12" s="165" t="s">
        <v>107</v>
      </c>
      <c r="B12" s="169">
        <v>1102489</v>
      </c>
      <c r="C12" s="176">
        <v>11379442237</v>
      </c>
      <c r="D12" s="176">
        <v>-15443528751</v>
      </c>
      <c r="E12" s="176">
        <f t="shared" si="0"/>
        <v>-4064086514</v>
      </c>
      <c r="F12" s="169">
        <v>1102489</v>
      </c>
      <c r="G12" s="176">
        <v>11379442237</v>
      </c>
      <c r="H12" s="176">
        <v>-16101748782</v>
      </c>
      <c r="I12" s="232">
        <f t="shared" si="1"/>
        <v>-4722306545</v>
      </c>
      <c r="J12" s="232"/>
    </row>
    <row r="13" spans="1:10" s="140" customFormat="1" ht="30" customHeight="1">
      <c r="A13" s="165" t="s">
        <v>106</v>
      </c>
      <c r="B13" s="169">
        <v>601550</v>
      </c>
      <c r="C13" s="176">
        <v>4530769590</v>
      </c>
      <c r="D13" s="176">
        <v>-4690077027</v>
      </c>
      <c r="E13" s="176">
        <f t="shared" si="0"/>
        <v>-159307437</v>
      </c>
      <c r="F13" s="169">
        <v>601550</v>
      </c>
      <c r="G13" s="176">
        <v>4530769590</v>
      </c>
      <c r="H13" s="176">
        <v>-4794852024</v>
      </c>
      <c r="I13" s="232">
        <f t="shared" si="1"/>
        <v>-264082434</v>
      </c>
      <c r="J13" s="232"/>
    </row>
    <row r="14" spans="1:10" s="140" customFormat="1" ht="30" customHeight="1">
      <c r="A14" s="165" t="s">
        <v>128</v>
      </c>
      <c r="B14" s="169">
        <v>405251</v>
      </c>
      <c r="C14" s="176">
        <v>6345428506</v>
      </c>
      <c r="D14" s="176">
        <v>-6351617869</v>
      </c>
      <c r="E14" s="176">
        <f t="shared" si="0"/>
        <v>-6189363</v>
      </c>
      <c r="F14" s="169">
        <v>405251</v>
      </c>
      <c r="G14" s="176">
        <v>6345428506</v>
      </c>
      <c r="H14" s="176">
        <v>-6351617869</v>
      </c>
      <c r="I14" s="232">
        <f t="shared" ref="I14:I21" si="2">G14+H14</f>
        <v>-6189363</v>
      </c>
      <c r="J14" s="232"/>
    </row>
    <row r="15" spans="1:10" s="140" customFormat="1" ht="30" customHeight="1">
      <c r="A15" s="165" t="s">
        <v>108</v>
      </c>
      <c r="B15" s="169">
        <v>1900571</v>
      </c>
      <c r="C15" s="176">
        <v>32663434432</v>
      </c>
      <c r="D15" s="176">
        <v>-32003983750</v>
      </c>
      <c r="E15" s="176">
        <f t="shared" si="0"/>
        <v>659450682</v>
      </c>
      <c r="F15" s="169">
        <v>1900571</v>
      </c>
      <c r="G15" s="176">
        <v>32663434432</v>
      </c>
      <c r="H15" s="176">
        <v>-32491813944</v>
      </c>
      <c r="I15" s="232">
        <f t="shared" si="2"/>
        <v>171620488</v>
      </c>
      <c r="J15" s="232"/>
    </row>
    <row r="16" spans="1:10" s="140" customFormat="1" ht="30" customHeight="1">
      <c r="A16" s="165" t="s">
        <v>104</v>
      </c>
      <c r="B16" s="169">
        <v>70000</v>
      </c>
      <c r="C16" s="176">
        <v>708029297</v>
      </c>
      <c r="D16" s="176">
        <v>-731544408</v>
      </c>
      <c r="E16" s="176">
        <f t="shared" si="0"/>
        <v>-23515111</v>
      </c>
      <c r="F16" s="169">
        <v>70000</v>
      </c>
      <c r="G16" s="176">
        <v>708029297</v>
      </c>
      <c r="H16" s="176">
        <v>-744914300</v>
      </c>
      <c r="I16" s="232">
        <f t="shared" si="2"/>
        <v>-36885003</v>
      </c>
      <c r="J16" s="232"/>
    </row>
    <row r="17" spans="1:10" s="140" customFormat="1" ht="30" customHeight="1">
      <c r="A17" s="165" t="s">
        <v>129</v>
      </c>
      <c r="B17" s="169">
        <v>168870</v>
      </c>
      <c r="C17" s="176">
        <v>798445485</v>
      </c>
      <c r="D17" s="176">
        <v>-792685077</v>
      </c>
      <c r="E17" s="176">
        <f t="shared" si="0"/>
        <v>5760408</v>
      </c>
      <c r="F17" s="169">
        <v>168870</v>
      </c>
      <c r="G17" s="176">
        <v>798445485</v>
      </c>
      <c r="H17" s="176">
        <v>-792685077</v>
      </c>
      <c r="I17" s="232">
        <f t="shared" si="2"/>
        <v>5760408</v>
      </c>
      <c r="J17" s="232"/>
    </row>
    <row r="18" spans="1:10" s="140" customFormat="1" ht="30" customHeight="1">
      <c r="A18" s="165" t="s">
        <v>133</v>
      </c>
      <c r="B18" s="169">
        <v>170906</v>
      </c>
      <c r="C18" s="176">
        <v>1148089750</v>
      </c>
      <c r="D18" s="176">
        <v>-1121705483</v>
      </c>
      <c r="E18" s="176">
        <f t="shared" si="0"/>
        <v>26384267</v>
      </c>
      <c r="F18" s="169">
        <v>170906</v>
      </c>
      <c r="G18" s="176">
        <v>1148089750</v>
      </c>
      <c r="H18" s="176">
        <v>-1121705483</v>
      </c>
      <c r="I18" s="232">
        <f t="shared" si="2"/>
        <v>26384267</v>
      </c>
      <c r="J18" s="232"/>
    </row>
    <row r="19" spans="1:10" s="140" customFormat="1" ht="30" customHeight="1">
      <c r="A19" s="165" t="s">
        <v>126</v>
      </c>
      <c r="B19" s="169">
        <v>7279</v>
      </c>
      <c r="C19" s="176">
        <v>185387234188</v>
      </c>
      <c r="D19" s="176">
        <v>-195807019875</v>
      </c>
      <c r="E19" s="176">
        <f t="shared" si="0"/>
        <v>-10419785687</v>
      </c>
      <c r="F19" s="169">
        <v>7279</v>
      </c>
      <c r="G19" s="176">
        <v>185387234188</v>
      </c>
      <c r="H19" s="176">
        <v>-195807019875</v>
      </c>
      <c r="I19" s="232">
        <f t="shared" si="2"/>
        <v>-10419785687</v>
      </c>
      <c r="J19" s="232"/>
    </row>
    <row r="20" spans="1:10" s="140" customFormat="1" ht="30" customHeight="1">
      <c r="A20" s="165" t="s">
        <v>125</v>
      </c>
      <c r="B20" s="169">
        <v>10512</v>
      </c>
      <c r="C20" s="176">
        <v>55287096708</v>
      </c>
      <c r="D20" s="176">
        <v>-57942481808</v>
      </c>
      <c r="E20" s="176">
        <f t="shared" si="0"/>
        <v>-2655385100</v>
      </c>
      <c r="F20" s="169">
        <v>10512</v>
      </c>
      <c r="G20" s="176">
        <v>55287096708</v>
      </c>
      <c r="H20" s="176">
        <v>-57942481808</v>
      </c>
      <c r="I20" s="232">
        <f t="shared" si="2"/>
        <v>-2655385100</v>
      </c>
      <c r="J20" s="232"/>
    </row>
    <row r="21" spans="1:10" s="140" customFormat="1" ht="30" customHeight="1">
      <c r="A21" s="165" t="s">
        <v>124</v>
      </c>
      <c r="B21" s="169">
        <v>49500</v>
      </c>
      <c r="C21" s="176">
        <v>3506065200</v>
      </c>
      <c r="D21" s="176">
        <v>-3823312463</v>
      </c>
      <c r="E21" s="176">
        <f t="shared" si="0"/>
        <v>-317247263</v>
      </c>
      <c r="F21" s="169">
        <v>49500</v>
      </c>
      <c r="G21" s="176">
        <v>3506065200</v>
      </c>
      <c r="H21" s="176">
        <v>-3823312463</v>
      </c>
      <c r="I21" s="232">
        <f t="shared" si="2"/>
        <v>-317247263</v>
      </c>
      <c r="J21" s="232"/>
    </row>
    <row r="22" spans="1:10" s="140" customFormat="1" ht="30" customHeight="1">
      <c r="A22" s="166" t="s">
        <v>124</v>
      </c>
      <c r="B22" s="170">
        <v>54000</v>
      </c>
      <c r="C22" s="177">
        <v>3980860948</v>
      </c>
      <c r="D22" s="177">
        <v>-4221156498</v>
      </c>
      <c r="E22" s="176">
        <f t="shared" si="0"/>
        <v>-240295550</v>
      </c>
      <c r="F22" s="170">
        <v>54000</v>
      </c>
      <c r="G22" s="177">
        <v>3980860948</v>
      </c>
      <c r="H22" s="177">
        <v>-4221156498</v>
      </c>
      <c r="I22" s="232">
        <f t="shared" ref="I22" si="3">G22+H22</f>
        <v>-240295550</v>
      </c>
      <c r="J22" s="232"/>
    </row>
    <row r="23" spans="1:10" s="140" customFormat="1" ht="30" hidden="1" customHeight="1">
      <c r="A23" s="20"/>
      <c r="B23" s="142"/>
      <c r="C23" s="142"/>
      <c r="D23" s="142"/>
      <c r="E23" s="176">
        <f t="shared" si="0"/>
        <v>0</v>
      </c>
      <c r="F23" s="118"/>
      <c r="G23" s="8"/>
      <c r="H23" s="142"/>
      <c r="I23" s="25">
        <f t="shared" ref="I23:I46" si="4">G23+H23</f>
        <v>0</v>
      </c>
      <c r="J23" s="120"/>
    </row>
    <row r="24" spans="1:10" s="140" customFormat="1" ht="30" hidden="1" customHeight="1" thickBot="1">
      <c r="A24" s="20"/>
      <c r="B24" s="142"/>
      <c r="C24" s="142"/>
      <c r="D24" s="142"/>
      <c r="E24" s="176">
        <f t="shared" si="0"/>
        <v>0</v>
      </c>
      <c r="F24" s="118"/>
      <c r="G24" s="8"/>
      <c r="H24" s="142"/>
      <c r="I24" s="25">
        <f t="shared" si="4"/>
        <v>0</v>
      </c>
      <c r="J24" s="120"/>
    </row>
    <row r="25" spans="1:10" s="140" customFormat="1" ht="30" hidden="1" customHeight="1" thickBot="1">
      <c r="A25" s="20"/>
      <c r="B25" s="142"/>
      <c r="C25" s="142"/>
      <c r="D25" s="142"/>
      <c r="E25" s="176">
        <f t="shared" si="0"/>
        <v>0</v>
      </c>
      <c r="F25" s="118"/>
      <c r="G25" s="8"/>
      <c r="H25" s="142"/>
      <c r="I25" s="25">
        <f t="shared" si="4"/>
        <v>0</v>
      </c>
      <c r="J25" s="120"/>
    </row>
    <row r="26" spans="1:10" s="140" customFormat="1" ht="30" hidden="1" customHeight="1" thickBot="1">
      <c r="A26" s="20"/>
      <c r="B26" s="142"/>
      <c r="C26" s="142"/>
      <c r="D26" s="142"/>
      <c r="E26" s="176">
        <f t="shared" si="0"/>
        <v>0</v>
      </c>
      <c r="F26" s="118"/>
      <c r="G26" s="8"/>
      <c r="H26" s="142"/>
      <c r="I26" s="25">
        <f t="shared" si="4"/>
        <v>0</v>
      </c>
      <c r="J26" s="143"/>
    </row>
    <row r="27" spans="1:10" s="140" customFormat="1" ht="30" hidden="1" customHeight="1" thickBot="1">
      <c r="A27" s="20"/>
      <c r="B27" s="142"/>
      <c r="C27" s="142"/>
      <c r="D27" s="142"/>
      <c r="E27" s="176">
        <f t="shared" si="0"/>
        <v>0</v>
      </c>
      <c r="F27" s="118"/>
      <c r="G27" s="8"/>
      <c r="H27" s="142"/>
      <c r="I27" s="25">
        <f t="shared" si="4"/>
        <v>0</v>
      </c>
    </row>
    <row r="28" spans="1:10" s="140" customFormat="1" ht="30" hidden="1" customHeight="1" thickBot="1">
      <c r="A28" s="20"/>
      <c r="B28" s="142"/>
      <c r="C28" s="142"/>
      <c r="D28" s="142"/>
      <c r="E28" s="176">
        <f t="shared" si="0"/>
        <v>0</v>
      </c>
      <c r="F28" s="118"/>
      <c r="G28" s="8"/>
      <c r="H28" s="142"/>
      <c r="I28" s="25">
        <f t="shared" si="4"/>
        <v>0</v>
      </c>
    </row>
    <row r="29" spans="1:10" s="140" customFormat="1" ht="30" hidden="1" customHeight="1" thickBot="1">
      <c r="A29" s="20"/>
      <c r="B29" s="142"/>
      <c r="C29" s="142"/>
      <c r="D29" s="142"/>
      <c r="E29" s="176">
        <f t="shared" si="0"/>
        <v>0</v>
      </c>
      <c r="F29" s="118"/>
      <c r="G29" s="8"/>
      <c r="H29" s="142"/>
      <c r="I29" s="25">
        <f t="shared" si="4"/>
        <v>0</v>
      </c>
    </row>
    <row r="30" spans="1:10" s="140" customFormat="1" ht="30" hidden="1" customHeight="1" thickBot="1">
      <c r="A30" s="20"/>
      <c r="B30" s="142"/>
      <c r="C30" s="142"/>
      <c r="D30" s="142"/>
      <c r="E30" s="176">
        <f t="shared" si="0"/>
        <v>0</v>
      </c>
      <c r="F30" s="118"/>
      <c r="G30" s="8"/>
      <c r="H30" s="142"/>
      <c r="I30" s="25">
        <f t="shared" si="4"/>
        <v>0</v>
      </c>
    </row>
    <row r="31" spans="1:10" s="140" customFormat="1" ht="30" hidden="1" customHeight="1" thickBot="1">
      <c r="A31" s="20"/>
      <c r="B31" s="142"/>
      <c r="C31" s="142"/>
      <c r="D31" s="142"/>
      <c r="E31" s="176">
        <f t="shared" si="0"/>
        <v>0</v>
      </c>
      <c r="F31" s="118"/>
      <c r="G31" s="8"/>
      <c r="H31" s="142"/>
      <c r="I31" s="25">
        <f t="shared" si="4"/>
        <v>0</v>
      </c>
    </row>
    <row r="32" spans="1:10" s="140" customFormat="1" ht="30" hidden="1" customHeight="1" thickBot="1">
      <c r="A32" s="20"/>
      <c r="B32" s="142"/>
      <c r="C32" s="142"/>
      <c r="D32" s="142"/>
      <c r="E32" s="176">
        <f t="shared" si="0"/>
        <v>0</v>
      </c>
      <c r="F32" s="118"/>
      <c r="G32" s="8"/>
      <c r="H32" s="142"/>
      <c r="I32" s="25">
        <f t="shared" si="4"/>
        <v>0</v>
      </c>
    </row>
    <row r="33" spans="1:12" s="140" customFormat="1" ht="30" hidden="1" customHeight="1" thickBot="1">
      <c r="A33" s="20"/>
      <c r="B33" s="142"/>
      <c r="C33" s="142"/>
      <c r="D33" s="142"/>
      <c r="E33" s="176">
        <f t="shared" si="0"/>
        <v>0</v>
      </c>
      <c r="F33" s="118"/>
      <c r="G33" s="8"/>
      <c r="H33" s="142"/>
      <c r="I33" s="25">
        <f t="shared" si="4"/>
        <v>0</v>
      </c>
    </row>
    <row r="34" spans="1:12" s="140" customFormat="1" ht="30" hidden="1" customHeight="1" thickBot="1">
      <c r="A34" s="20"/>
      <c r="B34" s="142"/>
      <c r="C34" s="142"/>
      <c r="D34" s="142"/>
      <c r="E34" s="176">
        <f t="shared" si="0"/>
        <v>0</v>
      </c>
      <c r="F34" s="118"/>
      <c r="G34" s="144"/>
      <c r="H34" s="142"/>
      <c r="I34" s="25">
        <f t="shared" si="4"/>
        <v>0</v>
      </c>
    </row>
    <row r="35" spans="1:12" s="140" customFormat="1" ht="30" hidden="1" customHeight="1" thickBot="1">
      <c r="A35" s="20"/>
      <c r="B35" s="142"/>
      <c r="C35" s="142"/>
      <c r="D35" s="142"/>
      <c r="E35" s="176">
        <f t="shared" si="0"/>
        <v>0</v>
      </c>
      <c r="F35" s="118"/>
      <c r="G35" s="144"/>
      <c r="H35" s="142"/>
      <c r="I35" s="25">
        <f t="shared" si="4"/>
        <v>0</v>
      </c>
      <c r="L35" s="142"/>
    </row>
    <row r="36" spans="1:12" s="140" customFormat="1" ht="30" hidden="1" customHeight="1" thickBot="1">
      <c r="A36" s="20"/>
      <c r="B36" s="142"/>
      <c r="C36" s="142"/>
      <c r="D36" s="142"/>
      <c r="E36" s="176">
        <f t="shared" si="0"/>
        <v>0</v>
      </c>
      <c r="F36" s="118"/>
      <c r="G36" s="8"/>
      <c r="H36" s="142"/>
      <c r="I36" s="25">
        <f t="shared" si="4"/>
        <v>0</v>
      </c>
    </row>
    <row r="37" spans="1:12" s="140" customFormat="1" ht="23.25" hidden="1" customHeight="1" thickBot="1">
      <c r="A37" s="20"/>
      <c r="B37" s="142"/>
      <c r="C37" s="142"/>
      <c r="D37" s="142"/>
      <c r="E37" s="176">
        <f t="shared" si="0"/>
        <v>0</v>
      </c>
      <c r="F37" s="118"/>
      <c r="G37" s="145"/>
      <c r="H37" s="142"/>
      <c r="I37" s="25">
        <f t="shared" si="4"/>
        <v>0</v>
      </c>
    </row>
    <row r="38" spans="1:12" s="140" customFormat="1" ht="30" hidden="1" customHeight="1" thickBot="1">
      <c r="A38" s="20"/>
      <c r="B38" s="142"/>
      <c r="C38" s="142"/>
      <c r="D38" s="142"/>
      <c r="E38" s="176">
        <f t="shared" si="0"/>
        <v>0</v>
      </c>
      <c r="F38" s="118"/>
      <c r="G38" s="8"/>
      <c r="H38" s="142"/>
      <c r="I38" s="25">
        <f t="shared" si="4"/>
        <v>0</v>
      </c>
    </row>
    <row r="39" spans="1:12" s="140" customFormat="1" ht="30" hidden="1" customHeight="1" thickBot="1">
      <c r="A39" s="20"/>
      <c r="B39" s="142"/>
      <c r="C39" s="142"/>
      <c r="D39" s="142"/>
      <c r="E39" s="176">
        <f t="shared" si="0"/>
        <v>0</v>
      </c>
      <c r="F39" s="118"/>
      <c r="G39" s="145"/>
      <c r="H39" s="142"/>
      <c r="I39" s="25">
        <f t="shared" si="4"/>
        <v>0</v>
      </c>
    </row>
    <row r="40" spans="1:12" s="140" customFormat="1" ht="30" hidden="1" customHeight="1" thickBot="1">
      <c r="A40" s="20"/>
      <c r="B40" s="142"/>
      <c r="C40" s="142"/>
      <c r="D40" s="142"/>
      <c r="E40" s="176">
        <f t="shared" si="0"/>
        <v>0</v>
      </c>
      <c r="F40" s="118"/>
      <c r="G40" s="8"/>
      <c r="H40" s="142"/>
      <c r="I40" s="25">
        <f t="shared" si="4"/>
        <v>0</v>
      </c>
      <c r="J40" s="143"/>
    </row>
    <row r="41" spans="1:12" s="140" customFormat="1" ht="30" hidden="1" customHeight="1" thickBot="1">
      <c r="A41" s="20"/>
      <c r="B41" s="142"/>
      <c r="C41" s="142"/>
      <c r="D41" s="142"/>
      <c r="E41" s="176">
        <f t="shared" si="0"/>
        <v>0</v>
      </c>
      <c r="F41" s="118"/>
      <c r="G41" s="145"/>
      <c r="H41" s="142"/>
      <c r="I41" s="25">
        <f t="shared" si="4"/>
        <v>0</v>
      </c>
      <c r="K41" s="143"/>
    </row>
    <row r="42" spans="1:12" s="140" customFormat="1" ht="30" hidden="1" customHeight="1" thickBot="1">
      <c r="A42" s="20"/>
      <c r="B42" s="142"/>
      <c r="C42" s="142"/>
      <c r="D42" s="142"/>
      <c r="E42" s="176">
        <f t="shared" si="0"/>
        <v>0</v>
      </c>
      <c r="F42" s="118"/>
      <c r="G42" s="8"/>
      <c r="H42" s="142"/>
      <c r="I42" s="25">
        <f t="shared" si="4"/>
        <v>0</v>
      </c>
      <c r="K42" s="143"/>
    </row>
    <row r="43" spans="1:12" s="140" customFormat="1" ht="30" hidden="1" customHeight="1" thickBot="1">
      <c r="A43" s="20"/>
      <c r="B43" s="142"/>
      <c r="C43" s="142"/>
      <c r="D43" s="142"/>
      <c r="E43" s="176">
        <f t="shared" si="0"/>
        <v>0</v>
      </c>
      <c r="F43" s="118"/>
      <c r="G43" s="8"/>
      <c r="H43" s="142"/>
      <c r="I43" s="25">
        <f t="shared" si="4"/>
        <v>0</v>
      </c>
      <c r="K43" s="143"/>
    </row>
    <row r="44" spans="1:12" s="140" customFormat="1" ht="30" hidden="1" customHeight="1" thickBot="1">
      <c r="A44" s="20"/>
      <c r="B44" s="142"/>
      <c r="C44" s="142"/>
      <c r="D44" s="142"/>
      <c r="E44" s="176">
        <f t="shared" si="0"/>
        <v>0</v>
      </c>
      <c r="F44" s="8"/>
      <c r="G44" s="8"/>
      <c r="H44" s="142"/>
      <c r="I44" s="25">
        <f t="shared" si="4"/>
        <v>0</v>
      </c>
      <c r="J44" s="143"/>
    </row>
    <row r="45" spans="1:12" s="140" customFormat="1" ht="30" hidden="1" customHeight="1" thickBot="1">
      <c r="A45" s="146"/>
      <c r="B45" s="142"/>
      <c r="C45" s="142"/>
      <c r="D45" s="142"/>
      <c r="E45" s="176">
        <f t="shared" si="0"/>
        <v>0</v>
      </c>
      <c r="F45" s="8"/>
      <c r="G45" s="8"/>
      <c r="H45" s="142"/>
      <c r="I45" s="25">
        <f t="shared" si="4"/>
        <v>0</v>
      </c>
      <c r="J45" s="143"/>
    </row>
    <row r="46" spans="1:12" s="140" customFormat="1" ht="30" hidden="1" customHeight="1" thickBot="1">
      <c r="A46" s="146"/>
      <c r="B46" s="142"/>
      <c r="C46" s="142"/>
      <c r="D46" s="142"/>
      <c r="E46" s="176">
        <f t="shared" si="0"/>
        <v>0</v>
      </c>
      <c r="F46" s="118"/>
      <c r="G46" s="118"/>
      <c r="H46" s="142"/>
      <c r="I46" s="25">
        <f t="shared" si="4"/>
        <v>0</v>
      </c>
      <c r="J46" s="143"/>
      <c r="K46" s="143"/>
    </row>
    <row r="47" spans="1:12" s="148" customFormat="1" ht="30" customHeight="1" thickBot="1">
      <c r="A47" s="15" t="s">
        <v>14</v>
      </c>
      <c r="B47" s="147">
        <f t="shared" ref="B47:I47" si="5">SUM(B7:B46)</f>
        <v>8117809</v>
      </c>
      <c r="C47" s="147">
        <f t="shared" si="5"/>
        <v>325664028960</v>
      </c>
      <c r="D47" s="153">
        <f t="shared" si="5"/>
        <v>-342677192021</v>
      </c>
      <c r="E47" s="237">
        <f t="shared" si="0"/>
        <v>-17013163061</v>
      </c>
      <c r="F47" s="21">
        <f t="shared" si="5"/>
        <v>8117809</v>
      </c>
      <c r="G47" s="21">
        <f t="shared" si="5"/>
        <v>325664028960</v>
      </c>
      <c r="H47" s="26">
        <f t="shared" si="5"/>
        <v>-344051647998</v>
      </c>
      <c r="I47" s="234">
        <f t="shared" si="5"/>
        <v>-18387619038</v>
      </c>
      <c r="J47" s="234"/>
    </row>
    <row r="48" spans="1:12" ht="30" customHeight="1" thickTop="1">
      <c r="A48" s="149"/>
      <c r="B48" s="25"/>
    </row>
    <row r="49" spans="2:6" ht="30" customHeight="1">
      <c r="B49" s="118"/>
      <c r="C49" s="23"/>
      <c r="F49" s="8"/>
    </row>
    <row r="50" spans="2:6" ht="30" customHeight="1">
      <c r="B50" s="8"/>
      <c r="C50" s="8"/>
      <c r="E50" s="150"/>
      <c r="F50" s="8"/>
    </row>
    <row r="51" spans="2:6" ht="30" customHeight="1">
      <c r="C51" s="8"/>
    </row>
  </sheetData>
  <autoFilter ref="A1:A48" xr:uid="{00000000-0001-0000-1400-000000000000}"/>
  <mergeCells count="25">
    <mergeCell ref="I10:J10"/>
    <mergeCell ref="I11:J11"/>
    <mergeCell ref="A1:I1"/>
    <mergeCell ref="A2:I2"/>
    <mergeCell ref="A3:I3"/>
    <mergeCell ref="A4:I4"/>
    <mergeCell ref="A5:A6"/>
    <mergeCell ref="B5:E5"/>
    <mergeCell ref="F5:I5"/>
    <mergeCell ref="I22:J22"/>
    <mergeCell ref="I6:J6"/>
    <mergeCell ref="I47:J47"/>
    <mergeCell ref="I17:J17"/>
    <mergeCell ref="I18:J18"/>
    <mergeCell ref="I19:J19"/>
    <mergeCell ref="I20:J20"/>
    <mergeCell ref="I21:J21"/>
    <mergeCell ref="I12:J12"/>
    <mergeCell ref="I13:J13"/>
    <mergeCell ref="I14:J14"/>
    <mergeCell ref="I15:J15"/>
    <mergeCell ref="I16:J16"/>
    <mergeCell ref="I7:J7"/>
    <mergeCell ref="I8:J8"/>
    <mergeCell ref="I9:J9"/>
  </mergeCells>
  <pageMargins left="0.39" right="0.39" top="0.39" bottom="0.39" header="0" footer="0"/>
  <pageSetup scale="63" fitToHeight="0" orientation="landscape" r:id="rId1"/>
  <ignoredErrors>
    <ignoredError sqref="E47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1:X16"/>
  <sheetViews>
    <sheetView rightToLeft="1" view="pageBreakPreview" zoomScaleNormal="100" zoomScaleSheetLayoutView="100" workbookViewId="0">
      <selection activeCell="X9" sqref="X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7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5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91" t="s">
        <v>100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4" ht="30" customHeight="1">
      <c r="A2" s="191" t="s">
        <v>86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</row>
    <row r="3" spans="1:24" ht="30" customHeight="1">
      <c r="A3" s="191" t="s">
        <v>98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</row>
    <row r="4" spans="1:24" ht="30" customHeight="1">
      <c r="A4" s="205" t="s">
        <v>74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</row>
    <row r="5" spans="1:24" ht="30" customHeight="1">
      <c r="C5" s="199" t="s">
        <v>48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U5" s="121" t="s">
        <v>49</v>
      </c>
    </row>
    <row r="6" spans="1:24" ht="42">
      <c r="A6" s="122" t="s">
        <v>75</v>
      </c>
      <c r="C6" s="12" t="s">
        <v>19</v>
      </c>
      <c r="D6" s="5"/>
      <c r="E6" s="123" t="s">
        <v>8</v>
      </c>
      <c r="F6" s="5"/>
      <c r="G6" s="12" t="s">
        <v>18</v>
      </c>
      <c r="H6" s="5"/>
      <c r="I6" s="12" t="s">
        <v>76</v>
      </c>
      <c r="J6" s="5"/>
      <c r="K6" s="12" t="s">
        <v>77</v>
      </c>
      <c r="L6" s="124" t="s">
        <v>94</v>
      </c>
      <c r="M6" s="5"/>
      <c r="N6" s="12" t="s">
        <v>78</v>
      </c>
      <c r="O6" s="125" t="s">
        <v>95</v>
      </c>
      <c r="P6" s="5"/>
      <c r="Q6" s="12" t="s">
        <v>79</v>
      </c>
      <c r="R6" s="5"/>
      <c r="S6" s="12" t="s">
        <v>80</v>
      </c>
      <c r="U6" s="126" t="s">
        <v>80</v>
      </c>
    </row>
    <row r="7" spans="1:24" ht="24" customHeight="1">
      <c r="A7" s="127"/>
      <c r="C7" s="128"/>
      <c r="D7" s="128"/>
      <c r="E7" s="129">
        <v>0</v>
      </c>
      <c r="F7" s="130"/>
      <c r="G7" s="131">
        <v>0</v>
      </c>
      <c r="H7" s="130">
        <v>0</v>
      </c>
      <c r="I7" s="131">
        <v>0</v>
      </c>
      <c r="J7" s="130">
        <v>0</v>
      </c>
      <c r="K7" s="131">
        <v>0</v>
      </c>
      <c r="L7" s="131">
        <v>0</v>
      </c>
      <c r="M7" s="130">
        <v>0</v>
      </c>
      <c r="N7" s="131">
        <v>0</v>
      </c>
      <c r="O7" s="131">
        <v>0</v>
      </c>
      <c r="P7" s="130">
        <v>0</v>
      </c>
      <c r="Q7" s="131">
        <v>0</v>
      </c>
      <c r="R7" s="130">
        <v>0</v>
      </c>
      <c r="S7" s="131">
        <v>0</v>
      </c>
      <c r="U7" s="132"/>
    </row>
    <row r="8" spans="1:24" ht="30.75" customHeight="1">
      <c r="A8" s="127"/>
      <c r="C8" s="133"/>
      <c r="D8" s="128"/>
      <c r="E8" s="129">
        <v>0</v>
      </c>
      <c r="F8" s="130"/>
      <c r="G8" s="131">
        <v>0</v>
      </c>
      <c r="H8" s="130">
        <v>0</v>
      </c>
      <c r="I8" s="131">
        <v>0</v>
      </c>
      <c r="J8" s="130">
        <v>0</v>
      </c>
      <c r="K8" s="131">
        <v>0</v>
      </c>
      <c r="L8" s="131">
        <v>0</v>
      </c>
      <c r="M8" s="130">
        <v>0</v>
      </c>
      <c r="N8" s="131">
        <v>0</v>
      </c>
      <c r="O8" s="131">
        <v>0</v>
      </c>
      <c r="P8" s="130">
        <v>0</v>
      </c>
      <c r="Q8" s="131">
        <v>0</v>
      </c>
      <c r="R8" s="130">
        <v>0</v>
      </c>
      <c r="S8" s="131">
        <v>0</v>
      </c>
      <c r="U8" s="132"/>
      <c r="V8" s="120"/>
      <c r="W8" s="112"/>
    </row>
    <row r="9" spans="1:24" ht="27.75" customHeight="1">
      <c r="A9" s="127"/>
      <c r="C9" s="133"/>
      <c r="D9" s="128"/>
      <c r="E9" s="129">
        <v>0</v>
      </c>
      <c r="F9" s="130"/>
      <c r="G9" s="131">
        <v>0</v>
      </c>
      <c r="H9" s="130">
        <v>0</v>
      </c>
      <c r="I9" s="131">
        <v>0</v>
      </c>
      <c r="J9" s="130">
        <v>0</v>
      </c>
      <c r="K9" s="131">
        <v>0</v>
      </c>
      <c r="L9" s="131">
        <v>0</v>
      </c>
      <c r="M9" s="130">
        <v>0</v>
      </c>
      <c r="N9" s="131">
        <v>0</v>
      </c>
      <c r="O9" s="131">
        <v>0</v>
      </c>
      <c r="P9" s="130">
        <v>0</v>
      </c>
      <c r="Q9" s="131">
        <v>0</v>
      </c>
      <c r="R9" s="130">
        <v>0</v>
      </c>
      <c r="S9" s="131">
        <v>0</v>
      </c>
      <c r="U9" s="132"/>
    </row>
    <row r="10" spans="1:24" ht="30" customHeight="1">
      <c r="A10" s="127"/>
      <c r="C10" s="128"/>
      <c r="D10" s="128"/>
      <c r="E10" s="130">
        <v>0</v>
      </c>
      <c r="F10" s="130"/>
      <c r="G10" s="130">
        <v>0</v>
      </c>
      <c r="H10" s="130"/>
      <c r="I10" s="130">
        <f>E10*G10</f>
        <v>0</v>
      </c>
      <c r="J10" s="130"/>
      <c r="K10" s="130">
        <v>0</v>
      </c>
      <c r="L10" s="130">
        <v>0</v>
      </c>
      <c r="M10" s="130"/>
      <c r="N10" s="130">
        <f>I10*0.000255</f>
        <v>0</v>
      </c>
      <c r="O10" s="130">
        <v>0</v>
      </c>
      <c r="P10" s="130"/>
      <c r="Q10" s="130">
        <v>0</v>
      </c>
      <c r="R10" s="130"/>
      <c r="S10" s="134">
        <v>0</v>
      </c>
      <c r="U10" s="132"/>
      <c r="V10" s="28"/>
      <c r="W10" s="28"/>
      <c r="X10" s="28"/>
    </row>
    <row r="11" spans="1:24" ht="30" customHeight="1">
      <c r="A11" s="127"/>
      <c r="C11" s="128"/>
      <c r="D11" s="128"/>
      <c r="E11" s="130">
        <v>0</v>
      </c>
      <c r="F11" s="130"/>
      <c r="G11" s="130">
        <v>0</v>
      </c>
      <c r="H11" s="130"/>
      <c r="I11" s="130">
        <v>0</v>
      </c>
      <c r="J11" s="130"/>
      <c r="K11" s="130">
        <v>0</v>
      </c>
      <c r="L11" s="130">
        <v>0</v>
      </c>
      <c r="M11" s="130"/>
      <c r="N11" s="130">
        <v>0</v>
      </c>
      <c r="O11" s="130">
        <v>0</v>
      </c>
      <c r="P11" s="130"/>
      <c r="Q11" s="130">
        <v>0</v>
      </c>
      <c r="R11" s="130"/>
      <c r="S11" s="134">
        <v>0</v>
      </c>
      <c r="U11" s="132"/>
      <c r="V11" s="28"/>
      <c r="W11" s="28"/>
      <c r="X11" s="28"/>
    </row>
    <row r="12" spans="1:24" ht="30" customHeight="1">
      <c r="A12" s="127"/>
      <c r="C12" s="128"/>
      <c r="D12" s="128"/>
      <c r="E12" s="130">
        <v>0</v>
      </c>
      <c r="F12" s="130"/>
      <c r="G12" s="130">
        <v>0</v>
      </c>
      <c r="H12" s="130"/>
      <c r="I12" s="130">
        <f>E12*G12</f>
        <v>0</v>
      </c>
      <c r="J12" s="130"/>
      <c r="K12" s="130">
        <v>0</v>
      </c>
      <c r="L12" s="130">
        <v>0</v>
      </c>
      <c r="M12" s="130"/>
      <c r="N12" s="130">
        <f t="shared" ref="N12" si="0">I12*0.000255</f>
        <v>0</v>
      </c>
      <c r="O12" s="130">
        <v>0</v>
      </c>
      <c r="P12" s="130"/>
      <c r="Q12" s="130">
        <v>0</v>
      </c>
      <c r="R12" s="130"/>
      <c r="S12" s="134">
        <v>0</v>
      </c>
      <c r="U12" s="132"/>
      <c r="V12" s="28"/>
      <c r="X12" s="28"/>
    </row>
    <row r="13" spans="1:24" s="138" customFormat="1" ht="30" customHeight="1" thickBot="1">
      <c r="A13" s="15" t="s">
        <v>14</v>
      </c>
      <c r="B13" s="15"/>
      <c r="C13" s="109"/>
      <c r="D13" s="15"/>
      <c r="E13" s="135">
        <f>SUM(E7:E12)</f>
        <v>0</v>
      </c>
      <c r="F13" s="15"/>
      <c r="G13" s="136"/>
      <c r="H13" s="15"/>
      <c r="I13" s="21">
        <f>SUM(I7:I12)</f>
        <v>0</v>
      </c>
      <c r="J13" s="15"/>
      <c r="K13" s="21">
        <f>SUM(K7:K12)</f>
        <v>0</v>
      </c>
      <c r="L13" s="109"/>
      <c r="M13" s="15"/>
      <c r="N13" s="21">
        <f>SUM(N7:N12)</f>
        <v>0</v>
      </c>
      <c r="O13" s="136"/>
      <c r="P13" s="15"/>
      <c r="Q13" s="21">
        <f>SUM(Q7:Q12)</f>
        <v>0</v>
      </c>
      <c r="R13" s="15"/>
      <c r="S13" s="26">
        <f>SUM(S7:S12)</f>
        <v>0</v>
      </c>
      <c r="T13" s="15"/>
      <c r="U13" s="137">
        <f>SUM(U7:U12)</f>
        <v>0</v>
      </c>
    </row>
    <row r="14" spans="1:24" ht="30" customHeight="1" thickTop="1">
      <c r="V14" s="139"/>
    </row>
    <row r="15" spans="1:24" ht="30" customHeight="1">
      <c r="S15" s="8"/>
    </row>
    <row r="16" spans="1:24" ht="30" customHeight="1">
      <c r="Q16" s="130"/>
      <c r="S16" s="8"/>
    </row>
  </sheetData>
  <autoFilter ref="A1:A14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55"/>
  <sheetViews>
    <sheetView rightToLeft="1" view="pageBreakPreview" zoomScale="90" zoomScaleNormal="100" zoomScaleSheetLayoutView="90" workbookViewId="0">
      <selection activeCell="O22" sqref="O22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1.42578125" style="4" customWidth="1"/>
    <col min="4" max="4" width="1.28515625" style="4" customWidth="1"/>
    <col min="5" max="5" width="17.5703125" style="4" customWidth="1"/>
    <col min="6" max="6" width="1.28515625" style="4" customWidth="1"/>
    <col min="7" max="7" width="22.5703125" style="4" customWidth="1"/>
    <col min="8" max="8" width="1.28515625" style="4" customWidth="1"/>
    <col min="9" max="9" width="20.5703125" style="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5" customWidth="1"/>
    <col min="16" max="16" width="1.28515625" style="4" customWidth="1"/>
    <col min="17" max="17" width="18.1406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4" customWidth="1"/>
    <col min="22" max="22" width="1.28515625" style="4" customWidth="1"/>
    <col min="23" max="23" width="21" style="4" customWidth="1"/>
    <col min="24" max="24" width="1.28515625" style="4" customWidth="1"/>
    <col min="25" max="25" width="21.28515625" style="4" customWidth="1"/>
    <col min="26" max="26" width="1.28515625" style="4" customWidth="1"/>
    <col min="27" max="27" width="18.5703125" style="4" customWidth="1"/>
    <col min="28" max="28" width="0.28515625" style="13" customWidth="1"/>
    <col min="29" max="29" width="12.140625" style="13" bestFit="1" customWidth="1"/>
    <col min="30" max="30" width="17.140625" style="13" bestFit="1" customWidth="1"/>
    <col min="31" max="31" width="17" style="13" bestFit="1" customWidth="1"/>
    <col min="32" max="16384" width="9.140625" style="13"/>
  </cols>
  <sheetData>
    <row r="1" spans="1:31" ht="30" customHeight="1">
      <c r="A1" s="191" t="s">
        <v>101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</row>
    <row r="2" spans="1:31" ht="30" customHeight="1">
      <c r="A2" s="191" t="s">
        <v>84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</row>
    <row r="3" spans="1:31" ht="30" customHeight="1">
      <c r="A3" s="191" t="s">
        <v>122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</row>
    <row r="4" spans="1:31" ht="30" customHeight="1">
      <c r="A4" s="3" t="s">
        <v>0</v>
      </c>
      <c r="B4" s="205" t="s">
        <v>1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</row>
    <row r="5" spans="1:31" ht="30" customHeight="1">
      <c r="A5" s="206" t="s">
        <v>2</v>
      </c>
      <c r="B5" s="206"/>
      <c r="C5" s="205" t="s">
        <v>3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</row>
    <row r="6" spans="1:31" ht="30" customHeight="1">
      <c r="E6" s="199" t="s">
        <v>111</v>
      </c>
      <c r="F6" s="199"/>
      <c r="G6" s="199"/>
      <c r="H6" s="199"/>
      <c r="I6" s="199"/>
      <c r="K6" s="199" t="s">
        <v>4</v>
      </c>
      <c r="L6" s="199"/>
      <c r="M6" s="199"/>
      <c r="N6" s="199"/>
      <c r="O6" s="199"/>
      <c r="P6" s="199"/>
      <c r="Q6" s="199"/>
      <c r="S6" s="199" t="s">
        <v>123</v>
      </c>
      <c r="T6" s="199"/>
      <c r="U6" s="199"/>
      <c r="V6" s="199"/>
      <c r="W6" s="199"/>
      <c r="X6" s="199"/>
      <c r="Y6" s="199"/>
      <c r="Z6" s="199"/>
      <c r="AA6" s="199"/>
    </row>
    <row r="7" spans="1:31" ht="25.5" customHeight="1">
      <c r="A7" s="191" t="s">
        <v>7</v>
      </c>
      <c r="B7" s="191"/>
      <c r="C7" s="191"/>
      <c r="E7" s="198" t="s">
        <v>8</v>
      </c>
      <c r="F7" s="5"/>
      <c r="G7" s="198" t="s">
        <v>9</v>
      </c>
      <c r="H7" s="5"/>
      <c r="I7" s="198" t="s">
        <v>10</v>
      </c>
      <c r="K7" s="202" t="s">
        <v>5</v>
      </c>
      <c r="L7" s="202"/>
      <c r="M7" s="202"/>
      <c r="N7" s="5"/>
      <c r="O7" s="202" t="s">
        <v>6</v>
      </c>
      <c r="P7" s="202"/>
      <c r="Q7" s="202"/>
      <c r="S7" s="198" t="s">
        <v>8</v>
      </c>
      <c r="T7" s="5"/>
      <c r="U7" s="200" t="s">
        <v>12</v>
      </c>
      <c r="V7" s="5"/>
      <c r="W7" s="198" t="s">
        <v>9</v>
      </c>
      <c r="X7" s="5"/>
      <c r="Y7" s="198" t="s">
        <v>10</v>
      </c>
      <c r="Z7" s="5"/>
      <c r="AA7" s="203" t="s">
        <v>13</v>
      </c>
    </row>
    <row r="8" spans="1:31" ht="30" customHeight="1">
      <c r="A8" s="199"/>
      <c r="B8" s="199"/>
      <c r="C8" s="199"/>
      <c r="E8" s="199"/>
      <c r="G8" s="199"/>
      <c r="I8" s="199"/>
      <c r="K8" s="2" t="s">
        <v>8</v>
      </c>
      <c r="L8" s="5"/>
      <c r="M8" s="2" t="s">
        <v>9</v>
      </c>
      <c r="O8" s="111" t="s">
        <v>8</v>
      </c>
      <c r="P8" s="5"/>
      <c r="Q8" s="2" t="s">
        <v>11</v>
      </c>
      <c r="S8" s="199"/>
      <c r="U8" s="201"/>
      <c r="W8" s="199"/>
      <c r="Y8" s="199"/>
      <c r="AA8" s="204"/>
      <c r="AC8" s="28"/>
    </row>
    <row r="9" spans="1:31" ht="30" customHeight="1">
      <c r="A9" s="197" t="s">
        <v>104</v>
      </c>
      <c r="B9" s="197"/>
      <c r="C9" s="197"/>
      <c r="E9" s="8">
        <v>20000</v>
      </c>
      <c r="G9" s="8">
        <v>208499787</v>
      </c>
      <c r="I9" s="8">
        <v>205399890</v>
      </c>
      <c r="K9" s="8">
        <v>50000</v>
      </c>
      <c r="M9" s="8">
        <v>536414513</v>
      </c>
      <c r="O9" s="25">
        <v>0</v>
      </c>
      <c r="Q9" s="8">
        <v>0</v>
      </c>
      <c r="S9" s="25">
        <f>E9+K9+O9</f>
        <v>70000</v>
      </c>
      <c r="U9" s="168">
        <v>10193.5</v>
      </c>
      <c r="V9" s="8"/>
      <c r="W9" s="168">
        <v>744914300</v>
      </c>
      <c r="X9" s="8"/>
      <c r="Y9" s="168">
        <v>708029297.14999998</v>
      </c>
      <c r="Z9" s="8"/>
      <c r="AA9" s="184">
        <f>Y9/2407505663936</f>
        <v>2.9409247411383118E-4</v>
      </c>
      <c r="AD9" s="151"/>
      <c r="AE9" s="112"/>
    </row>
    <row r="10" spans="1:31" ht="30" customHeight="1">
      <c r="A10" s="193" t="s">
        <v>105</v>
      </c>
      <c r="B10" s="193"/>
      <c r="C10" s="193"/>
      <c r="E10" s="8">
        <v>400000</v>
      </c>
      <c r="G10" s="8">
        <v>1788566495</v>
      </c>
      <c r="I10" s="8">
        <v>1766637508</v>
      </c>
      <c r="K10" s="8">
        <v>0</v>
      </c>
      <c r="M10" s="8">
        <v>0</v>
      </c>
      <c r="O10" s="25">
        <v>0</v>
      </c>
      <c r="Q10" s="8">
        <v>0</v>
      </c>
      <c r="S10" s="25">
        <f t="shared" ref="S10:S12" si="0">E10+K10+O10</f>
        <v>400000</v>
      </c>
      <c r="U10" s="169">
        <v>4000.45</v>
      </c>
      <c r="V10" s="8"/>
      <c r="W10" s="169">
        <v>1788566495</v>
      </c>
      <c r="X10" s="8"/>
      <c r="Y10" s="169">
        <v>1587810608.5999999</v>
      </c>
      <c r="Z10" s="8"/>
      <c r="AA10" s="184">
        <f t="shared" ref="AA10:AA49" si="1">Y10/2407505663936</f>
        <v>6.5952518093108402E-4</v>
      </c>
      <c r="AD10" s="151"/>
    </row>
    <row r="11" spans="1:31" ht="30" customHeight="1">
      <c r="A11" s="193" t="s">
        <v>106</v>
      </c>
      <c r="B11" s="193"/>
      <c r="C11" s="193"/>
      <c r="E11" s="8">
        <v>250000</v>
      </c>
      <c r="G11" s="8">
        <v>2011297768</v>
      </c>
      <c r="I11" s="8">
        <v>2006866075</v>
      </c>
      <c r="K11" s="8">
        <v>351550</v>
      </c>
      <c r="M11" s="8">
        <v>2783554256</v>
      </c>
      <c r="O11" s="25">
        <v>0</v>
      </c>
      <c r="Q11" s="8">
        <v>0</v>
      </c>
      <c r="S11" s="25">
        <f t="shared" si="0"/>
        <v>601550</v>
      </c>
      <c r="U11" s="169">
        <v>7590.5</v>
      </c>
      <c r="V11" s="8"/>
      <c r="W11" s="169">
        <v>4794852024</v>
      </c>
      <c r="X11" s="8"/>
      <c r="Y11" s="169">
        <v>4530769590.4242496</v>
      </c>
      <c r="Z11" s="8"/>
      <c r="AA11" s="184">
        <f t="shared" si="1"/>
        <v>1.8819351739413784E-3</v>
      </c>
      <c r="AD11" s="151"/>
    </row>
    <row r="12" spans="1:31" ht="30" customHeight="1">
      <c r="A12" s="193" t="s">
        <v>107</v>
      </c>
      <c r="B12" s="193"/>
      <c r="C12" s="193"/>
      <c r="E12" s="8">
        <v>1102489</v>
      </c>
      <c r="G12" s="8">
        <v>16101748782</v>
      </c>
      <c r="I12" s="8">
        <v>16256346054</v>
      </c>
      <c r="K12" s="8">
        <v>0</v>
      </c>
      <c r="M12" s="8">
        <v>0</v>
      </c>
      <c r="O12" s="25">
        <v>0</v>
      </c>
      <c r="Q12" s="8">
        <v>0</v>
      </c>
      <c r="S12" s="25">
        <f t="shared" si="0"/>
        <v>1102489</v>
      </c>
      <c r="U12" s="169">
        <v>10402</v>
      </c>
      <c r="V12" s="8"/>
      <c r="W12" s="169">
        <v>16101748782</v>
      </c>
      <c r="X12" s="8"/>
      <c r="Y12" s="169">
        <v>11379442237.8321</v>
      </c>
      <c r="Z12" s="8"/>
      <c r="AA12" s="184">
        <f t="shared" si="1"/>
        <v>4.7266523224821812E-3</v>
      </c>
      <c r="AD12" s="151"/>
    </row>
    <row r="13" spans="1:31" ht="30" customHeight="1">
      <c r="A13" s="193" t="s">
        <v>108</v>
      </c>
      <c r="B13" s="193"/>
      <c r="C13" s="193"/>
      <c r="E13" s="8">
        <v>500571</v>
      </c>
      <c r="G13" s="8">
        <v>8669995422</v>
      </c>
      <c r="I13" s="8">
        <v>8182165229</v>
      </c>
      <c r="K13" s="169">
        <v>1400000</v>
      </c>
      <c r="M13" s="169">
        <v>23821818522</v>
      </c>
      <c r="O13" s="25">
        <v>0</v>
      </c>
      <c r="Q13" s="8">
        <v>0</v>
      </c>
      <c r="S13" s="25">
        <f>E13+K13+O13</f>
        <v>1900571</v>
      </c>
      <c r="U13" s="169">
        <v>17320</v>
      </c>
      <c r="V13" s="8"/>
      <c r="W13" s="169">
        <v>32491813944</v>
      </c>
      <c r="X13" s="8"/>
      <c r="Y13" s="169">
        <v>32663434432.464401</v>
      </c>
      <c r="Z13" s="8"/>
      <c r="AA13" s="184">
        <f t="shared" si="1"/>
        <v>1.3567334408286863E-2</v>
      </c>
      <c r="AD13" s="151"/>
    </row>
    <row r="14" spans="1:31" ht="30" customHeight="1">
      <c r="A14" s="195" t="s">
        <v>127</v>
      </c>
      <c r="B14" s="195"/>
      <c r="C14" s="195"/>
      <c r="E14" s="8">
        <v>0</v>
      </c>
      <c r="G14" s="8">
        <v>0</v>
      </c>
      <c r="I14" s="8">
        <v>0</v>
      </c>
      <c r="K14" s="169">
        <v>1106110</v>
      </c>
      <c r="M14" s="169">
        <v>13485822790</v>
      </c>
      <c r="O14" s="25">
        <v>0</v>
      </c>
      <c r="Q14" s="8">
        <v>0</v>
      </c>
      <c r="S14" s="169">
        <v>1106110</v>
      </c>
      <c r="U14" s="169">
        <v>12470</v>
      </c>
      <c r="V14" s="8"/>
      <c r="W14" s="169">
        <v>13485822790</v>
      </c>
      <c r="X14" s="8"/>
      <c r="Y14" s="169">
        <v>13686570328.159</v>
      </c>
      <c r="Z14" s="8"/>
      <c r="AA14" s="184">
        <f t="shared" si="1"/>
        <v>5.6849587243682749E-3</v>
      </c>
      <c r="AD14" s="151"/>
    </row>
    <row r="15" spans="1:31" ht="30" customHeight="1">
      <c r="A15" s="195" t="s">
        <v>128</v>
      </c>
      <c r="B15" s="195"/>
      <c r="C15" s="195"/>
      <c r="E15" s="8">
        <v>0</v>
      </c>
      <c r="G15" s="8">
        <v>0</v>
      </c>
      <c r="I15" s="8">
        <v>0</v>
      </c>
      <c r="K15" s="169">
        <v>405251</v>
      </c>
      <c r="M15" s="169">
        <v>6351617869</v>
      </c>
      <c r="O15" s="25">
        <v>0</v>
      </c>
      <c r="Q15" s="8">
        <v>0</v>
      </c>
      <c r="S15" s="169">
        <v>405251</v>
      </c>
      <c r="U15" s="169">
        <v>15780</v>
      </c>
      <c r="V15" s="8"/>
      <c r="W15" s="169">
        <v>6351617869</v>
      </c>
      <c r="X15" s="8"/>
      <c r="Y15" s="169">
        <v>6345428506.1705999</v>
      </c>
      <c r="Z15" s="8"/>
      <c r="AA15" s="184">
        <f t="shared" si="1"/>
        <v>2.6356858059459519E-3</v>
      </c>
      <c r="AD15" s="151"/>
    </row>
    <row r="16" spans="1:31" ht="30" customHeight="1">
      <c r="A16" s="195" t="s">
        <v>129</v>
      </c>
      <c r="B16" s="195"/>
      <c r="C16" s="195"/>
      <c r="E16" s="8">
        <v>0</v>
      </c>
      <c r="G16" s="8">
        <v>0</v>
      </c>
      <c r="I16" s="8">
        <v>0</v>
      </c>
      <c r="K16" s="169">
        <v>168870</v>
      </c>
      <c r="M16" s="169">
        <v>792685077</v>
      </c>
      <c r="O16" s="25">
        <v>0</v>
      </c>
      <c r="Q16" s="8">
        <v>0</v>
      </c>
      <c r="S16" s="169">
        <v>168870</v>
      </c>
      <c r="U16" s="169">
        <v>4765</v>
      </c>
      <c r="V16" s="8"/>
      <c r="W16" s="169">
        <v>792685077</v>
      </c>
      <c r="X16" s="8"/>
      <c r="Y16" s="169">
        <v>798445485.29849994</v>
      </c>
      <c r="Z16" s="8"/>
      <c r="AA16" s="184">
        <f t="shared" si="1"/>
        <v>3.3164843483405627E-4</v>
      </c>
      <c r="AD16" s="151"/>
    </row>
    <row r="17" spans="1:30" ht="30" customHeight="1">
      <c r="A17" s="195" t="s">
        <v>130</v>
      </c>
      <c r="B17" s="195"/>
      <c r="C17" s="195"/>
      <c r="E17" s="8">
        <v>0</v>
      </c>
      <c r="G17" s="8">
        <v>0</v>
      </c>
      <c r="I17" s="8">
        <v>0</v>
      </c>
      <c r="K17" s="169">
        <v>465413</v>
      </c>
      <c r="M17" s="169">
        <v>911940681</v>
      </c>
      <c r="O17" s="25">
        <v>0</v>
      </c>
      <c r="Q17" s="8">
        <v>0</v>
      </c>
      <c r="S17" s="169">
        <v>465413</v>
      </c>
      <c r="U17" s="169">
        <v>1998</v>
      </c>
      <c r="V17" s="8"/>
      <c r="W17" s="169">
        <v>911940681</v>
      </c>
      <c r="X17" s="8"/>
      <c r="Y17" s="169">
        <v>922707084.30498004</v>
      </c>
      <c r="Z17" s="8"/>
      <c r="AA17" s="184">
        <f t="shared" si="1"/>
        <v>3.8326268474752332E-4</v>
      </c>
      <c r="AD17" s="151"/>
    </row>
    <row r="18" spans="1:30" ht="30" customHeight="1">
      <c r="A18" s="195" t="s">
        <v>131</v>
      </c>
      <c r="B18" s="195"/>
      <c r="C18" s="195"/>
      <c r="E18" s="8">
        <v>0</v>
      </c>
      <c r="G18" s="8">
        <v>0</v>
      </c>
      <c r="I18" s="8">
        <v>0</v>
      </c>
      <c r="K18" s="169">
        <v>505358</v>
      </c>
      <c r="M18" s="169">
        <v>1130457217</v>
      </c>
      <c r="O18" s="25">
        <v>0</v>
      </c>
      <c r="Q18" s="8">
        <v>0</v>
      </c>
      <c r="S18" s="169">
        <v>505358</v>
      </c>
      <c r="U18" s="169">
        <v>2299</v>
      </c>
      <c r="V18" s="8"/>
      <c r="W18" s="169">
        <v>1130457217</v>
      </c>
      <c r="X18" s="8"/>
      <c r="Y18" s="169">
        <v>1152837188.5353401</v>
      </c>
      <c r="Z18" s="8"/>
      <c r="AA18" s="184">
        <f t="shared" si="1"/>
        <v>4.788512882044819E-4</v>
      </c>
      <c r="AD18" s="151"/>
    </row>
    <row r="19" spans="1:30" ht="30" customHeight="1">
      <c r="A19" s="195" t="s">
        <v>132</v>
      </c>
      <c r="B19" s="195"/>
      <c r="C19" s="195"/>
      <c r="E19" s="8">
        <v>0</v>
      </c>
      <c r="G19" s="8">
        <v>0</v>
      </c>
      <c r="I19" s="8">
        <v>0</v>
      </c>
      <c r="K19" s="169">
        <v>1100000</v>
      </c>
      <c r="M19" s="169">
        <v>2541552692</v>
      </c>
      <c r="O19" s="25">
        <v>0</v>
      </c>
      <c r="Q19" s="8">
        <v>0</v>
      </c>
      <c r="S19" s="169">
        <v>1100000</v>
      </c>
      <c r="U19" s="169">
        <v>2363</v>
      </c>
      <c r="V19" s="8"/>
      <c r="W19" s="169">
        <v>2541552692</v>
      </c>
      <c r="X19" s="8"/>
      <c r="Y19" s="169">
        <v>2579207411</v>
      </c>
      <c r="Z19" s="8"/>
      <c r="AA19" s="184">
        <f t="shared" si="1"/>
        <v>1.0713193533191058E-3</v>
      </c>
      <c r="AD19" s="151"/>
    </row>
    <row r="20" spans="1:30" ht="30" customHeight="1">
      <c r="A20" s="195" t="s">
        <v>133</v>
      </c>
      <c r="B20" s="195"/>
      <c r="C20" s="195"/>
      <c r="E20" s="8">
        <v>0</v>
      </c>
      <c r="G20" s="8">
        <v>0</v>
      </c>
      <c r="I20" s="8">
        <v>0</v>
      </c>
      <c r="K20" s="169">
        <v>170906</v>
      </c>
      <c r="M20" s="169">
        <v>1121705483</v>
      </c>
      <c r="O20" s="25">
        <v>0</v>
      </c>
      <c r="Q20" s="8">
        <v>0</v>
      </c>
      <c r="S20" s="169">
        <v>170906</v>
      </c>
      <c r="U20" s="169">
        <v>6770</v>
      </c>
      <c r="V20" s="8"/>
      <c r="W20" s="169">
        <v>1121705483</v>
      </c>
      <c r="X20" s="8"/>
      <c r="Y20" s="169">
        <v>1148089750.1173999</v>
      </c>
      <c r="Z20" s="8"/>
      <c r="AA20" s="184">
        <f t="shared" si="1"/>
        <v>4.7687935580612625E-4</v>
      </c>
      <c r="AD20" s="151"/>
    </row>
    <row r="21" spans="1:30" ht="30" customHeight="1">
      <c r="A21" s="195" t="s">
        <v>124</v>
      </c>
      <c r="B21" s="195"/>
      <c r="C21" s="195"/>
      <c r="E21" s="8">
        <v>0</v>
      </c>
      <c r="G21" s="8">
        <v>0</v>
      </c>
      <c r="I21" s="8">
        <v>0</v>
      </c>
      <c r="K21" s="169">
        <v>103500</v>
      </c>
      <c r="M21" s="169">
        <v>8044468961</v>
      </c>
      <c r="O21" s="25">
        <v>0</v>
      </c>
      <c r="Q21" s="8">
        <v>0</v>
      </c>
      <c r="S21" s="169">
        <v>103500</v>
      </c>
      <c r="U21" s="169">
        <v>72448.5</v>
      </c>
      <c r="V21" s="8"/>
      <c r="W21" s="169">
        <v>8044468961</v>
      </c>
      <c r="X21" s="8"/>
      <c r="Y21" s="169">
        <v>7486926148.8000002</v>
      </c>
      <c r="Z21" s="8"/>
      <c r="AA21" s="184">
        <f t="shared" si="1"/>
        <v>3.1098270134740707E-3</v>
      </c>
      <c r="AD21" s="151"/>
    </row>
    <row r="22" spans="1:30" ht="30" customHeight="1">
      <c r="A22" s="195" t="s">
        <v>125</v>
      </c>
      <c r="B22" s="195"/>
      <c r="C22" s="195"/>
      <c r="E22" s="8">
        <v>0</v>
      </c>
      <c r="G22" s="8">
        <v>0</v>
      </c>
      <c r="I22" s="8">
        <v>0</v>
      </c>
      <c r="K22" s="8">
        <v>20767</v>
      </c>
      <c r="M22" s="8">
        <v>114468371353</v>
      </c>
      <c r="O22" s="25">
        <v>-10255</v>
      </c>
      <c r="Q22" s="8">
        <v>59401418039</v>
      </c>
      <c r="S22" s="25">
        <v>10512</v>
      </c>
      <c r="U22" s="169">
        <v>5272080</v>
      </c>
      <c r="V22" s="8"/>
      <c r="W22" s="169">
        <v>57942481808</v>
      </c>
      <c r="X22" s="8"/>
      <c r="Y22" s="169">
        <v>55287096708.096001</v>
      </c>
      <c r="Z22" s="8"/>
      <c r="AA22" s="184">
        <f t="shared" si="1"/>
        <v>2.2964472124110329E-2</v>
      </c>
      <c r="AD22" s="151"/>
    </row>
    <row r="23" spans="1:30" ht="30" customHeight="1">
      <c r="A23" s="196" t="s">
        <v>126</v>
      </c>
      <c r="B23" s="196"/>
      <c r="C23" s="196"/>
      <c r="D23" s="13"/>
      <c r="E23" s="4">
        <v>0</v>
      </c>
      <c r="F23" s="13"/>
      <c r="G23" s="4">
        <v>0</v>
      </c>
      <c r="H23" s="13"/>
      <c r="I23" s="4">
        <v>0</v>
      </c>
      <c r="J23" s="13"/>
      <c r="K23" s="8">
        <v>7279</v>
      </c>
      <c r="L23" s="13"/>
      <c r="M23" s="8">
        <v>195807019875</v>
      </c>
      <c r="N23" s="13"/>
      <c r="O23" s="4">
        <v>0</v>
      </c>
      <c r="P23" s="13"/>
      <c r="Q23" s="4">
        <v>0</v>
      </c>
      <c r="R23" s="13"/>
      <c r="S23" s="25">
        <v>7279</v>
      </c>
      <c r="T23" s="13"/>
      <c r="U23" s="170">
        <v>25530050</v>
      </c>
      <c r="V23" s="13"/>
      <c r="W23" s="170">
        <v>195807019875</v>
      </c>
      <c r="X23" s="13"/>
      <c r="Y23" s="170">
        <v>185387234188.51999</v>
      </c>
      <c r="Z23" s="13"/>
      <c r="AA23" s="184">
        <f t="shared" si="1"/>
        <v>7.7003862115710572E-2</v>
      </c>
      <c r="AD23" s="151"/>
    </row>
    <row r="24" spans="1:30" ht="30" hidden="1" customHeight="1">
      <c r="A24" s="193"/>
      <c r="B24" s="193"/>
      <c r="C24" s="193"/>
      <c r="E24" s="8">
        <v>0</v>
      </c>
      <c r="G24" s="8">
        <v>0</v>
      </c>
      <c r="I24" s="8">
        <v>0</v>
      </c>
      <c r="K24" s="8">
        <v>0</v>
      </c>
      <c r="M24" s="8"/>
      <c r="Q24" s="8"/>
      <c r="S24" s="25"/>
      <c r="U24" s="8"/>
      <c r="V24" s="8"/>
      <c r="W24" s="8"/>
      <c r="X24" s="8"/>
      <c r="Y24" s="8"/>
      <c r="Z24" s="8"/>
      <c r="AA24" s="184">
        <f t="shared" si="1"/>
        <v>0</v>
      </c>
    </row>
    <row r="25" spans="1:30" ht="30" hidden="1" customHeight="1">
      <c r="A25" s="193"/>
      <c r="B25" s="193"/>
      <c r="C25" s="193"/>
      <c r="E25" s="8">
        <v>0</v>
      </c>
      <c r="G25" s="8">
        <v>0</v>
      </c>
      <c r="I25" s="8">
        <v>0</v>
      </c>
      <c r="K25" s="8">
        <v>0</v>
      </c>
      <c r="M25" s="8"/>
      <c r="Q25" s="8"/>
      <c r="S25" s="25"/>
      <c r="U25" s="8"/>
      <c r="V25" s="8"/>
      <c r="W25" s="8"/>
      <c r="X25" s="8"/>
      <c r="Y25" s="8"/>
      <c r="Z25" s="8"/>
      <c r="AA25" s="184">
        <f t="shared" si="1"/>
        <v>0</v>
      </c>
    </row>
    <row r="26" spans="1:30" ht="30" hidden="1" customHeight="1">
      <c r="A26" s="193"/>
      <c r="B26" s="193"/>
      <c r="C26" s="193"/>
      <c r="E26" s="8">
        <v>0</v>
      </c>
      <c r="G26" s="8">
        <v>0</v>
      </c>
      <c r="I26" s="8">
        <v>0</v>
      </c>
      <c r="K26" s="8">
        <v>0</v>
      </c>
      <c r="L26" s="8"/>
      <c r="M26" s="8"/>
      <c r="P26" s="113"/>
      <c r="Q26" s="8"/>
      <c r="S26" s="25"/>
      <c r="U26" s="8"/>
      <c r="V26" s="8"/>
      <c r="W26" s="8"/>
      <c r="X26" s="8"/>
      <c r="Y26" s="8"/>
      <c r="Z26" s="8"/>
      <c r="AA26" s="184">
        <f t="shared" si="1"/>
        <v>0</v>
      </c>
    </row>
    <row r="27" spans="1:30" ht="30" hidden="1" customHeight="1">
      <c r="A27" s="193"/>
      <c r="B27" s="193"/>
      <c r="C27" s="193"/>
      <c r="E27" s="8">
        <v>0</v>
      </c>
      <c r="G27" s="8">
        <v>0</v>
      </c>
      <c r="I27" s="8">
        <v>0</v>
      </c>
      <c r="K27" s="8">
        <v>0</v>
      </c>
      <c r="M27" s="8"/>
      <c r="P27" s="113"/>
      <c r="Q27" s="8"/>
      <c r="S27" s="25"/>
      <c r="U27" s="8"/>
      <c r="V27" s="8"/>
      <c r="W27" s="8"/>
      <c r="X27" s="8"/>
      <c r="Y27" s="8"/>
      <c r="Z27" s="8"/>
      <c r="AA27" s="184">
        <f t="shared" si="1"/>
        <v>0</v>
      </c>
    </row>
    <row r="28" spans="1:30" ht="30" hidden="1" customHeight="1">
      <c r="A28" s="193"/>
      <c r="B28" s="193"/>
      <c r="C28" s="193"/>
      <c r="E28" s="8">
        <v>0</v>
      </c>
      <c r="G28" s="8">
        <v>0</v>
      </c>
      <c r="I28" s="8">
        <v>0</v>
      </c>
      <c r="K28" s="8">
        <v>0</v>
      </c>
      <c r="M28" s="8"/>
      <c r="P28" s="113"/>
      <c r="Q28" s="8"/>
      <c r="S28" s="25"/>
      <c r="U28" s="8"/>
      <c r="V28" s="8"/>
      <c r="W28" s="8"/>
      <c r="X28" s="8"/>
      <c r="Y28" s="8"/>
      <c r="Z28" s="8"/>
      <c r="AA28" s="184">
        <f t="shared" si="1"/>
        <v>0</v>
      </c>
    </row>
    <row r="29" spans="1:30" ht="30" hidden="1" customHeight="1">
      <c r="A29" s="193"/>
      <c r="B29" s="193"/>
      <c r="C29" s="193"/>
      <c r="E29" s="8">
        <v>0</v>
      </c>
      <c r="G29" s="8">
        <v>0</v>
      </c>
      <c r="I29" s="8">
        <v>0</v>
      </c>
      <c r="K29" s="8">
        <v>0</v>
      </c>
      <c r="M29" s="8"/>
      <c r="P29" s="113"/>
      <c r="Q29" s="8"/>
      <c r="S29" s="25"/>
      <c r="U29" s="8"/>
      <c r="V29" s="8"/>
      <c r="W29" s="8"/>
      <c r="X29" s="8"/>
      <c r="Y29" s="8"/>
      <c r="Z29" s="8"/>
      <c r="AA29" s="184">
        <f t="shared" si="1"/>
        <v>0</v>
      </c>
    </row>
    <row r="30" spans="1:30" ht="30" hidden="1" customHeight="1">
      <c r="A30" s="193"/>
      <c r="B30" s="193"/>
      <c r="C30" s="193"/>
      <c r="E30" s="8">
        <v>0</v>
      </c>
      <c r="G30" s="8">
        <v>0</v>
      </c>
      <c r="I30" s="8">
        <v>0</v>
      </c>
      <c r="K30" s="8">
        <v>0</v>
      </c>
      <c r="L30" s="8"/>
      <c r="M30" s="8"/>
      <c r="P30" s="113"/>
      <c r="Q30" s="8"/>
      <c r="S30" s="25"/>
      <c r="U30" s="8"/>
      <c r="V30" s="8"/>
      <c r="W30" s="8"/>
      <c r="X30" s="8"/>
      <c r="Y30" s="8"/>
      <c r="Z30" s="8"/>
      <c r="AA30" s="184">
        <f t="shared" si="1"/>
        <v>0</v>
      </c>
    </row>
    <row r="31" spans="1:30" ht="30" hidden="1" customHeight="1">
      <c r="A31" s="193"/>
      <c r="B31" s="193"/>
      <c r="C31" s="193"/>
      <c r="E31" s="8">
        <v>0</v>
      </c>
      <c r="G31" s="8">
        <v>0</v>
      </c>
      <c r="I31" s="8">
        <v>0</v>
      </c>
      <c r="K31" s="8">
        <v>0</v>
      </c>
      <c r="P31" s="113"/>
      <c r="Q31" s="8"/>
      <c r="S31" s="25"/>
      <c r="U31" s="8"/>
      <c r="V31" s="8"/>
      <c r="W31" s="8"/>
      <c r="X31" s="8"/>
      <c r="Y31" s="8"/>
      <c r="Z31" s="8"/>
      <c r="AA31" s="184">
        <f t="shared" si="1"/>
        <v>0</v>
      </c>
    </row>
    <row r="32" spans="1:30" ht="30" hidden="1" customHeight="1">
      <c r="A32" s="193"/>
      <c r="B32" s="193"/>
      <c r="C32" s="193"/>
      <c r="E32" s="8">
        <v>0</v>
      </c>
      <c r="G32" s="8">
        <v>0</v>
      </c>
      <c r="I32" s="8">
        <v>0</v>
      </c>
      <c r="K32" s="8">
        <v>0</v>
      </c>
      <c r="P32" s="113"/>
      <c r="Q32" s="8"/>
      <c r="R32" s="8"/>
      <c r="S32" s="25"/>
      <c r="T32" s="8"/>
      <c r="U32" s="8"/>
      <c r="V32" s="8"/>
      <c r="W32" s="8"/>
      <c r="X32" s="8"/>
      <c r="Y32" s="8"/>
      <c r="Z32" s="8"/>
      <c r="AA32" s="184">
        <f t="shared" si="1"/>
        <v>0</v>
      </c>
    </row>
    <row r="33" spans="1:31" ht="30" hidden="1" customHeight="1">
      <c r="A33" s="193"/>
      <c r="B33" s="193"/>
      <c r="C33" s="193"/>
      <c r="E33" s="8">
        <v>0</v>
      </c>
      <c r="G33" s="8">
        <v>0</v>
      </c>
      <c r="I33" s="8">
        <v>0</v>
      </c>
      <c r="K33" s="8">
        <v>0</v>
      </c>
      <c r="M33" s="8"/>
      <c r="P33" s="113"/>
      <c r="Q33" s="8"/>
      <c r="S33" s="25"/>
      <c r="U33" s="8"/>
      <c r="V33" s="8"/>
      <c r="W33" s="8"/>
      <c r="X33" s="8"/>
      <c r="Y33" s="8"/>
      <c r="Z33" s="8"/>
      <c r="AA33" s="184">
        <f t="shared" si="1"/>
        <v>0</v>
      </c>
    </row>
    <row r="34" spans="1:31" ht="30" hidden="1" customHeight="1">
      <c r="A34" s="193"/>
      <c r="B34" s="193"/>
      <c r="C34" s="193"/>
      <c r="E34" s="8">
        <v>0</v>
      </c>
      <c r="G34" s="8">
        <v>0</v>
      </c>
      <c r="I34" s="8">
        <v>0</v>
      </c>
      <c r="K34" s="114">
        <v>0</v>
      </c>
      <c r="M34" s="8"/>
      <c r="P34" s="113"/>
      <c r="Q34" s="8"/>
      <c r="S34" s="25"/>
      <c r="U34" s="8"/>
      <c r="V34" s="8"/>
      <c r="W34" s="8"/>
      <c r="X34" s="8"/>
      <c r="Y34" s="8"/>
      <c r="Z34" s="8"/>
      <c r="AA34" s="184">
        <f t="shared" si="1"/>
        <v>0</v>
      </c>
    </row>
    <row r="35" spans="1:31" ht="30" hidden="1" customHeight="1">
      <c r="A35" s="193"/>
      <c r="B35" s="193"/>
      <c r="C35" s="193"/>
      <c r="E35" s="8">
        <v>0</v>
      </c>
      <c r="G35" s="8">
        <v>0</v>
      </c>
      <c r="I35" s="8">
        <v>0</v>
      </c>
      <c r="K35" s="8">
        <v>0</v>
      </c>
      <c r="M35" s="8"/>
      <c r="P35" s="113"/>
      <c r="Q35" s="8"/>
      <c r="S35" s="25"/>
      <c r="U35" s="8"/>
      <c r="V35" s="8"/>
      <c r="W35" s="8"/>
      <c r="X35" s="8"/>
      <c r="Y35" s="8"/>
      <c r="Z35" s="8"/>
      <c r="AA35" s="184">
        <f t="shared" si="1"/>
        <v>0</v>
      </c>
    </row>
    <row r="36" spans="1:31" ht="30" hidden="1" customHeight="1">
      <c r="A36" s="193"/>
      <c r="B36" s="193"/>
      <c r="C36" s="193"/>
      <c r="E36" s="8">
        <v>0</v>
      </c>
      <c r="G36" s="8">
        <v>0</v>
      </c>
      <c r="I36" s="8">
        <v>0</v>
      </c>
      <c r="K36" s="8"/>
      <c r="L36" s="8"/>
      <c r="M36" s="8"/>
      <c r="N36" s="8"/>
      <c r="Q36" s="8"/>
      <c r="S36" s="25"/>
      <c r="U36" s="8"/>
      <c r="V36" s="8"/>
      <c r="W36" s="8"/>
      <c r="X36" s="8"/>
      <c r="Y36" s="8"/>
      <c r="Z36" s="8"/>
      <c r="AA36" s="184">
        <f t="shared" si="1"/>
        <v>0</v>
      </c>
    </row>
    <row r="37" spans="1:31" ht="30" hidden="1" customHeight="1">
      <c r="A37" s="193"/>
      <c r="B37" s="193"/>
      <c r="C37" s="193"/>
      <c r="E37" s="8">
        <v>0</v>
      </c>
      <c r="G37" s="8">
        <v>0</v>
      </c>
      <c r="I37" s="8">
        <v>0</v>
      </c>
      <c r="K37" s="8"/>
      <c r="M37" s="8"/>
      <c r="Q37" s="8"/>
      <c r="S37" s="25"/>
      <c r="U37" s="8"/>
      <c r="V37" s="8"/>
      <c r="W37" s="8"/>
      <c r="X37" s="8"/>
      <c r="Y37" s="8"/>
      <c r="Z37" s="8"/>
      <c r="AA37" s="184">
        <f t="shared" si="1"/>
        <v>0</v>
      </c>
    </row>
    <row r="38" spans="1:31" ht="30" hidden="1" customHeight="1">
      <c r="A38" s="193"/>
      <c r="B38" s="193"/>
      <c r="C38" s="193"/>
      <c r="E38" s="8">
        <v>0</v>
      </c>
      <c r="G38" s="8">
        <v>0</v>
      </c>
      <c r="I38" s="8">
        <v>0</v>
      </c>
      <c r="K38" s="8">
        <v>0</v>
      </c>
      <c r="M38" s="8"/>
      <c r="Q38" s="8"/>
      <c r="S38" s="25"/>
      <c r="U38" s="8"/>
      <c r="V38" s="8"/>
      <c r="W38" s="8"/>
      <c r="X38" s="8"/>
      <c r="Y38" s="8"/>
      <c r="Z38" s="8"/>
      <c r="AA38" s="184">
        <f t="shared" si="1"/>
        <v>0</v>
      </c>
      <c r="AE38" s="115"/>
    </row>
    <row r="39" spans="1:31" ht="30" hidden="1" customHeight="1">
      <c r="A39" s="193"/>
      <c r="B39" s="193"/>
      <c r="C39" s="193"/>
      <c r="E39" s="8">
        <v>0</v>
      </c>
      <c r="G39" s="8">
        <v>0</v>
      </c>
      <c r="I39" s="8">
        <v>0</v>
      </c>
      <c r="K39" s="116">
        <v>0</v>
      </c>
      <c r="M39" s="116"/>
      <c r="Q39" s="8"/>
      <c r="S39" s="25"/>
      <c r="U39" s="8"/>
      <c r="V39" s="8"/>
      <c r="W39" s="8"/>
      <c r="X39" s="8"/>
      <c r="Y39" s="8"/>
      <c r="Z39" s="8"/>
      <c r="AA39" s="184">
        <f t="shared" si="1"/>
        <v>0</v>
      </c>
      <c r="AE39" s="115"/>
    </row>
    <row r="40" spans="1:31" ht="30" hidden="1" customHeight="1">
      <c r="A40" s="193"/>
      <c r="B40" s="193"/>
      <c r="C40" s="193"/>
      <c r="E40" s="8">
        <v>0</v>
      </c>
      <c r="G40" s="8">
        <v>0</v>
      </c>
      <c r="I40" s="8">
        <v>0</v>
      </c>
      <c r="K40" s="8">
        <v>0</v>
      </c>
      <c r="Q40" s="25"/>
      <c r="S40" s="25"/>
      <c r="U40" s="8"/>
      <c r="V40" s="8"/>
      <c r="W40" s="8"/>
      <c r="X40" s="8">
        <v>11881662369</v>
      </c>
      <c r="Y40" s="8"/>
      <c r="Z40" s="8"/>
      <c r="AA40" s="184">
        <f t="shared" si="1"/>
        <v>0</v>
      </c>
      <c r="AE40" s="115"/>
    </row>
    <row r="41" spans="1:31" ht="30" hidden="1" customHeight="1">
      <c r="A41" s="193"/>
      <c r="B41" s="193"/>
      <c r="C41" s="193"/>
      <c r="E41" s="8">
        <v>0</v>
      </c>
      <c r="G41" s="8">
        <v>0</v>
      </c>
      <c r="I41" s="8">
        <v>0</v>
      </c>
      <c r="K41" s="8"/>
      <c r="M41" s="8"/>
      <c r="Q41" s="8"/>
      <c r="S41" s="25"/>
      <c r="U41" s="8"/>
      <c r="V41" s="8"/>
      <c r="W41" s="8"/>
      <c r="X41" s="8"/>
      <c r="Y41" s="8"/>
      <c r="Z41" s="8"/>
      <c r="AA41" s="184">
        <f t="shared" si="1"/>
        <v>0</v>
      </c>
      <c r="AE41" s="115"/>
    </row>
    <row r="42" spans="1:31" ht="30" hidden="1" customHeight="1">
      <c r="A42" s="193"/>
      <c r="B42" s="193"/>
      <c r="C42" s="193"/>
      <c r="E42" s="8">
        <v>0</v>
      </c>
      <c r="G42" s="8">
        <v>0</v>
      </c>
      <c r="I42" s="8">
        <v>0</v>
      </c>
      <c r="K42" s="8">
        <v>0</v>
      </c>
      <c r="M42" s="8"/>
      <c r="Q42" s="8"/>
      <c r="S42" s="25"/>
      <c r="U42" s="8"/>
      <c r="V42" s="8"/>
      <c r="W42" s="8"/>
      <c r="X42" s="8"/>
      <c r="Y42" s="8"/>
      <c r="Z42" s="8"/>
      <c r="AA42" s="184">
        <f t="shared" si="1"/>
        <v>0</v>
      </c>
      <c r="AE42" s="115"/>
    </row>
    <row r="43" spans="1:31" ht="30" hidden="1" customHeight="1">
      <c r="A43" s="193"/>
      <c r="B43" s="193"/>
      <c r="C43" s="193"/>
      <c r="E43" s="8">
        <v>0</v>
      </c>
      <c r="G43" s="8">
        <v>0</v>
      </c>
      <c r="I43" s="8">
        <v>0</v>
      </c>
      <c r="K43" s="8">
        <v>0</v>
      </c>
      <c r="M43" s="8"/>
      <c r="Q43" s="8"/>
      <c r="S43" s="25"/>
      <c r="U43" s="8"/>
      <c r="V43" s="8"/>
      <c r="W43" s="8"/>
      <c r="X43" s="8"/>
      <c r="Y43" s="8"/>
      <c r="Z43" s="8"/>
      <c r="AA43" s="184">
        <f t="shared" si="1"/>
        <v>0</v>
      </c>
      <c r="AE43" s="115"/>
    </row>
    <row r="44" spans="1:31" ht="30" hidden="1" customHeight="1">
      <c r="A44" s="193"/>
      <c r="B44" s="193"/>
      <c r="C44" s="193"/>
      <c r="E44" s="8">
        <v>0</v>
      </c>
      <c r="G44" s="8">
        <v>0</v>
      </c>
      <c r="I44" s="8">
        <v>0</v>
      </c>
      <c r="K44" s="8">
        <v>0</v>
      </c>
      <c r="Q44" s="25"/>
      <c r="S44" s="25"/>
      <c r="U44" s="8"/>
      <c r="V44" s="8"/>
      <c r="W44" s="8"/>
      <c r="X44" s="8"/>
      <c r="Y44" s="8"/>
      <c r="Z44" s="8"/>
      <c r="AA44" s="184">
        <f t="shared" si="1"/>
        <v>0</v>
      </c>
      <c r="AE44" s="115"/>
    </row>
    <row r="45" spans="1:31" ht="30" hidden="1" customHeight="1">
      <c r="A45" s="193"/>
      <c r="B45" s="193"/>
      <c r="C45" s="193"/>
      <c r="E45" s="8">
        <v>0</v>
      </c>
      <c r="G45" s="8">
        <v>0</v>
      </c>
      <c r="I45" s="8">
        <v>0</v>
      </c>
      <c r="K45" s="8">
        <v>0</v>
      </c>
      <c r="M45" s="8"/>
      <c r="Q45" s="8"/>
      <c r="S45" s="25"/>
      <c r="U45" s="8"/>
      <c r="V45" s="8"/>
      <c r="W45" s="8"/>
      <c r="X45" s="8"/>
      <c r="Y45" s="8"/>
      <c r="Z45" s="8"/>
      <c r="AA45" s="184">
        <f t="shared" si="1"/>
        <v>0</v>
      </c>
      <c r="AE45" s="115"/>
    </row>
    <row r="46" spans="1:31" ht="30" hidden="1" customHeight="1">
      <c r="A46" s="193"/>
      <c r="B46" s="193"/>
      <c r="C46" s="193"/>
      <c r="E46" s="8">
        <v>0</v>
      </c>
      <c r="G46" s="8">
        <v>0</v>
      </c>
      <c r="I46" s="8">
        <v>0</v>
      </c>
      <c r="K46" s="8">
        <v>0</v>
      </c>
      <c r="M46" s="8"/>
      <c r="Q46" s="8"/>
      <c r="S46" s="25"/>
      <c r="U46" s="8"/>
      <c r="V46" s="8"/>
      <c r="W46" s="8"/>
      <c r="X46" s="8"/>
      <c r="Y46" s="8"/>
      <c r="Z46" s="8"/>
      <c r="AA46" s="184">
        <f t="shared" si="1"/>
        <v>0</v>
      </c>
      <c r="AE46" s="115"/>
    </row>
    <row r="47" spans="1:31" ht="30" hidden="1" customHeight="1">
      <c r="A47" s="193"/>
      <c r="B47" s="193"/>
      <c r="C47" s="193"/>
      <c r="E47" s="8">
        <v>0</v>
      </c>
      <c r="G47" s="8">
        <v>0</v>
      </c>
      <c r="I47" s="8">
        <v>0</v>
      </c>
      <c r="K47" s="8">
        <v>0</v>
      </c>
      <c r="M47" s="8"/>
      <c r="Q47" s="8"/>
      <c r="S47" s="25"/>
      <c r="U47" s="8"/>
      <c r="V47" s="8"/>
      <c r="W47" s="8"/>
      <c r="X47" s="8"/>
      <c r="Y47" s="8"/>
      <c r="Z47" s="8"/>
      <c r="AA47" s="184">
        <f t="shared" si="1"/>
        <v>0</v>
      </c>
      <c r="AE47" s="115"/>
    </row>
    <row r="48" spans="1:31" ht="30" hidden="1" customHeight="1">
      <c r="A48" s="194"/>
      <c r="B48" s="194"/>
      <c r="C48" s="194"/>
      <c r="D48" s="117"/>
      <c r="E48" s="8">
        <v>0</v>
      </c>
      <c r="F48" s="117"/>
      <c r="G48" s="8">
        <v>0</v>
      </c>
      <c r="H48" s="117"/>
      <c r="I48" s="8">
        <v>0</v>
      </c>
      <c r="J48" s="117"/>
      <c r="K48" s="118"/>
      <c r="L48" s="118"/>
      <c r="M48" s="118"/>
      <c r="N48" s="118"/>
      <c r="P48" s="117"/>
      <c r="Q48" s="8"/>
      <c r="R48" s="117"/>
      <c r="S48" s="25"/>
      <c r="T48" s="117"/>
      <c r="U48" s="8"/>
      <c r="V48" s="8"/>
      <c r="W48" s="8"/>
      <c r="X48" s="8"/>
      <c r="Y48" s="8"/>
      <c r="Z48" s="8"/>
      <c r="AA48" s="184">
        <f t="shared" si="1"/>
        <v>0</v>
      </c>
    </row>
    <row r="49" spans="1:30" ht="30" hidden="1" customHeight="1">
      <c r="A49" s="194"/>
      <c r="B49" s="194"/>
      <c r="C49" s="194"/>
      <c r="D49" s="117"/>
      <c r="E49" s="8">
        <v>0</v>
      </c>
      <c r="F49" s="117"/>
      <c r="G49" s="8">
        <v>0</v>
      </c>
      <c r="H49" s="117"/>
      <c r="I49" s="8">
        <v>0</v>
      </c>
      <c r="J49" s="117"/>
      <c r="K49" s="118">
        <v>0</v>
      </c>
      <c r="L49" s="117"/>
      <c r="M49" s="118"/>
      <c r="N49" s="117"/>
      <c r="P49" s="117"/>
      <c r="Q49" s="8"/>
      <c r="R49" s="117"/>
      <c r="S49" s="25"/>
      <c r="T49" s="117"/>
      <c r="U49" s="8"/>
      <c r="V49" s="8"/>
      <c r="W49" s="8"/>
      <c r="X49" s="8"/>
      <c r="Y49" s="8"/>
      <c r="Z49" s="8"/>
      <c r="AA49" s="184">
        <f t="shared" si="1"/>
        <v>0</v>
      </c>
    </row>
    <row r="50" spans="1:30" ht="30" customHeight="1" thickBot="1">
      <c r="A50" s="191" t="s">
        <v>14</v>
      </c>
      <c r="B50" s="191"/>
      <c r="C50" s="191"/>
      <c r="D50" s="191"/>
      <c r="E50" s="21">
        <f>SUM(E9:E49)</f>
        <v>2273060</v>
      </c>
      <c r="F50" s="15"/>
      <c r="G50" s="21">
        <f>SUM(G9:G49)</f>
        <v>28780108254</v>
      </c>
      <c r="H50" s="15"/>
      <c r="I50" s="21">
        <f>SUM(I9:I49)</f>
        <v>28417414756</v>
      </c>
      <c r="J50" s="15"/>
      <c r="K50" s="21">
        <f>SUM(K9:K49)</f>
        <v>5855004</v>
      </c>
      <c r="L50" s="15"/>
      <c r="M50" s="21">
        <f>SUM(M9:M49)</f>
        <v>371797429289</v>
      </c>
      <c r="N50" s="15"/>
      <c r="O50" s="26">
        <f>SUM(O9:O49)</f>
        <v>-10255</v>
      </c>
      <c r="P50" s="15"/>
      <c r="Q50" s="21">
        <f>SUM(Q9:Q49)</f>
        <v>59401418039</v>
      </c>
      <c r="R50" s="15"/>
      <c r="S50" s="21">
        <f>SUM(S9:S49)</f>
        <v>8117809</v>
      </c>
      <c r="T50" s="15"/>
      <c r="U50" s="109"/>
      <c r="V50" s="15"/>
      <c r="W50" s="21">
        <f>SUM(W9:W49)</f>
        <v>344051647998</v>
      </c>
      <c r="X50" s="15"/>
      <c r="Y50" s="21">
        <f>SUM(Y9:Y49)</f>
        <v>325664028965.47253</v>
      </c>
      <c r="Z50" s="15"/>
      <c r="AA50" s="119">
        <f>SUM(AA9:AA23)</f>
        <v>0.13527030646027582</v>
      </c>
    </row>
    <row r="51" spans="1:30" ht="30" customHeight="1" thickTop="1">
      <c r="A51" s="192"/>
      <c r="B51" s="192"/>
      <c r="C51" s="192"/>
      <c r="D51" s="192"/>
      <c r="M51" s="8"/>
      <c r="W51" s="8"/>
      <c r="Y51" s="48"/>
    </row>
    <row r="52" spans="1:30" ht="30" customHeight="1">
      <c r="G52" s="8"/>
      <c r="Q52" s="120"/>
      <c r="W52" s="8"/>
      <c r="Y52" s="8"/>
    </row>
    <row r="53" spans="1:30" ht="30" customHeight="1">
      <c r="G53" s="8"/>
      <c r="Q53" s="120"/>
      <c r="W53" s="8"/>
      <c r="AD53" s="120"/>
    </row>
    <row r="54" spans="1:30" ht="30" customHeight="1">
      <c r="E54" s="8"/>
      <c r="G54" s="8"/>
      <c r="I54" s="8"/>
      <c r="K54" s="8"/>
    </row>
    <row r="55" spans="1:30" ht="30" customHeight="1">
      <c r="M55" s="25"/>
    </row>
  </sheetData>
  <autoFilter ref="A1:AA50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63"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  <mergeCell ref="A11:C11"/>
    <mergeCell ref="A10:C10"/>
    <mergeCell ref="A9:C9"/>
    <mergeCell ref="S7:S8"/>
    <mergeCell ref="U7:U8"/>
    <mergeCell ref="O7:Q7"/>
    <mergeCell ref="G7:G8"/>
    <mergeCell ref="I7:I8"/>
    <mergeCell ref="A26:C26"/>
    <mergeCell ref="A24:C24"/>
    <mergeCell ref="A25:C25"/>
    <mergeCell ref="A12:C12"/>
    <mergeCell ref="A13:C13"/>
    <mergeCell ref="A21:C21"/>
    <mergeCell ref="A22:C22"/>
    <mergeCell ref="A23:C23"/>
    <mergeCell ref="A14:C14"/>
    <mergeCell ref="A15:C15"/>
    <mergeCell ref="A16:C16"/>
    <mergeCell ref="A17:C17"/>
    <mergeCell ref="A18:C18"/>
    <mergeCell ref="A19:C19"/>
    <mergeCell ref="A20:C20"/>
    <mergeCell ref="A29:C29"/>
    <mergeCell ref="A30:C30"/>
    <mergeCell ref="A31:C31"/>
    <mergeCell ref="A27:C27"/>
    <mergeCell ref="A28:C28"/>
    <mergeCell ref="A35:C35"/>
    <mergeCell ref="A36:C36"/>
    <mergeCell ref="A32:C32"/>
    <mergeCell ref="A33:C33"/>
    <mergeCell ref="A34:C34"/>
    <mergeCell ref="A51:D51"/>
    <mergeCell ref="A37:C37"/>
    <mergeCell ref="A38:C38"/>
    <mergeCell ref="A39:C39"/>
    <mergeCell ref="A50:D50"/>
    <mergeCell ref="A48:C48"/>
    <mergeCell ref="A49:C49"/>
    <mergeCell ref="A40:C40"/>
    <mergeCell ref="A41:C41"/>
    <mergeCell ref="A42:C42"/>
    <mergeCell ref="A43:C43"/>
    <mergeCell ref="A44:C44"/>
    <mergeCell ref="A45:C45"/>
    <mergeCell ref="A46:C46"/>
    <mergeCell ref="A47:C47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7"/>
  <sheetViews>
    <sheetView rightToLeft="1" view="pageBreakPreview" topLeftCell="A4" zoomScaleNormal="100" zoomScaleSheetLayoutView="100" workbookViewId="0">
      <selection activeCell="K12" sqref="K12"/>
    </sheetView>
  </sheetViews>
  <sheetFormatPr defaultRowHeight="30" customHeight="1"/>
  <cols>
    <col min="1" max="1" width="29.7109375" style="33" customWidth="1"/>
    <col min="2" max="2" width="1.28515625" style="33" customWidth="1"/>
    <col min="3" max="3" width="13" style="33" customWidth="1"/>
    <col min="4" max="4" width="1.28515625" style="33" customWidth="1"/>
    <col min="5" max="5" width="13" style="33" customWidth="1"/>
    <col min="6" max="6" width="1.28515625" style="33" customWidth="1"/>
    <col min="7" max="7" width="6.42578125" style="33" customWidth="1"/>
    <col min="8" max="8" width="1.28515625" style="33" customWidth="1"/>
    <col min="9" max="9" width="9.140625" style="33" customWidth="1"/>
    <col min="10" max="10" width="1.28515625" style="33" customWidth="1"/>
    <col min="11" max="11" width="9.85546875" style="33" bestFit="1" customWidth="1"/>
    <col min="12" max="12" width="1.28515625" style="33" customWidth="1"/>
    <col min="13" max="13" width="2.5703125" style="33" customWidth="1"/>
    <col min="14" max="14" width="1.28515625" style="33" customWidth="1"/>
    <col min="15" max="15" width="9.140625" style="33" customWidth="1"/>
    <col min="16" max="16" width="1.28515625" style="33" customWidth="1"/>
    <col min="17" max="17" width="2.5703125" style="33" customWidth="1"/>
    <col min="18" max="20" width="1.28515625" style="33" customWidth="1"/>
    <col min="21" max="21" width="6.42578125" style="33" customWidth="1"/>
    <col min="22" max="22" width="1.28515625" style="33" customWidth="1"/>
    <col min="23" max="23" width="2.5703125" style="33" customWidth="1"/>
    <col min="24" max="26" width="1.28515625" style="33" customWidth="1"/>
    <col min="27" max="27" width="8.7109375" style="33" customWidth="1"/>
    <col min="28" max="28" width="1.28515625" style="33" hidden="1" customWidth="1"/>
    <col min="29" max="29" width="2.5703125" style="33" hidden="1" customWidth="1"/>
    <col min="30" max="30" width="0.7109375" style="33" customWidth="1"/>
    <col min="31" max="32" width="1.28515625" style="33" customWidth="1"/>
    <col min="33" max="33" width="10.42578125" style="33" customWidth="1"/>
    <col min="34" max="34" width="1.28515625" style="33" customWidth="1"/>
    <col min="35" max="35" width="2.5703125" style="33" customWidth="1"/>
    <col min="36" max="36" width="1.28515625" style="33" customWidth="1"/>
    <col min="37" max="37" width="11.42578125" style="33" customWidth="1"/>
    <col min="38" max="38" width="1.28515625" style="33" customWidth="1"/>
    <col min="39" max="39" width="2.5703125" style="33" customWidth="1"/>
    <col min="40" max="40" width="1.28515625" style="33" customWidth="1"/>
    <col min="41" max="41" width="11.85546875" style="33" customWidth="1"/>
    <col min="42" max="42" width="1.28515625" style="33" customWidth="1"/>
    <col min="43" max="43" width="2.5703125" style="33" customWidth="1"/>
    <col min="44" max="44" width="1.28515625" style="33" customWidth="1"/>
    <col min="45" max="45" width="11.7109375" style="33" customWidth="1"/>
    <col min="46" max="47" width="1.28515625" style="33" customWidth="1"/>
    <col min="48" max="48" width="13" style="33" customWidth="1"/>
    <col min="49" max="49" width="7.7109375" style="33" customWidth="1"/>
    <col min="50" max="50" width="0.28515625" style="32" customWidth="1"/>
    <col min="51" max="16384" width="9.140625" style="32"/>
  </cols>
  <sheetData>
    <row r="1" spans="1:49" ht="30" customHeight="1">
      <c r="A1" s="213" t="s">
        <v>100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</row>
    <row r="2" spans="1:49" ht="30" customHeight="1">
      <c r="A2" s="213" t="s">
        <v>84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</row>
    <row r="3" spans="1:49" ht="30" customHeight="1">
      <c r="A3" s="213" t="s">
        <v>98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</row>
    <row r="4" spans="1:49" ht="30" customHeight="1">
      <c r="A4" s="211" t="s">
        <v>15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</row>
    <row r="5" spans="1:49" ht="30" customHeight="1">
      <c r="A5" s="207"/>
      <c r="B5" s="207"/>
      <c r="C5" s="207"/>
      <c r="D5" s="207"/>
      <c r="E5" s="207"/>
      <c r="F5" s="207"/>
      <c r="G5" s="207"/>
      <c r="I5" s="208" t="s">
        <v>97</v>
      </c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C5" s="208" t="s">
        <v>99</v>
      </c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</row>
    <row r="6" spans="1:49" ht="30" customHeight="1">
      <c r="A6" s="208" t="s">
        <v>16</v>
      </c>
      <c r="B6" s="208"/>
      <c r="C6" s="208"/>
      <c r="D6" s="208"/>
      <c r="E6" s="208"/>
      <c r="F6" s="208"/>
      <c r="G6" s="208"/>
      <c r="I6" s="208" t="s">
        <v>17</v>
      </c>
      <c r="J6" s="208"/>
      <c r="K6" s="208"/>
      <c r="M6" s="208" t="s">
        <v>18</v>
      </c>
      <c r="N6" s="208"/>
      <c r="O6" s="208"/>
      <c r="Q6" s="208" t="s">
        <v>19</v>
      </c>
      <c r="R6" s="208"/>
      <c r="S6" s="208"/>
      <c r="T6" s="208"/>
      <c r="U6" s="208"/>
      <c r="W6" s="208" t="s">
        <v>20</v>
      </c>
      <c r="X6" s="208"/>
      <c r="Y6" s="208"/>
      <c r="Z6" s="208"/>
      <c r="AA6" s="208"/>
      <c r="AC6" s="208" t="s">
        <v>17</v>
      </c>
      <c r="AD6" s="208"/>
      <c r="AE6" s="208"/>
      <c r="AF6" s="208"/>
      <c r="AG6" s="208"/>
      <c r="AI6" s="208" t="s">
        <v>18</v>
      </c>
      <c r="AJ6" s="208"/>
      <c r="AK6" s="208"/>
      <c r="AM6" s="208" t="s">
        <v>19</v>
      </c>
      <c r="AN6" s="208"/>
      <c r="AO6" s="208"/>
      <c r="AQ6" s="208" t="s">
        <v>20</v>
      </c>
      <c r="AR6" s="208"/>
      <c r="AS6" s="208"/>
    </row>
    <row r="7" spans="1:49" ht="30" customHeight="1">
      <c r="A7" s="212"/>
      <c r="B7" s="212"/>
      <c r="C7" s="212"/>
      <c r="D7" s="212"/>
      <c r="E7" s="212"/>
      <c r="F7" s="212"/>
      <c r="G7" s="212"/>
      <c r="I7" s="212"/>
      <c r="J7" s="212"/>
      <c r="K7" s="212"/>
      <c r="M7" s="212"/>
      <c r="N7" s="212"/>
      <c r="O7" s="212"/>
      <c r="Q7" s="212"/>
      <c r="R7" s="212"/>
      <c r="S7" s="212"/>
      <c r="T7" s="212"/>
      <c r="U7" s="212"/>
      <c r="W7" s="212"/>
      <c r="X7" s="212"/>
      <c r="Y7" s="212"/>
      <c r="Z7" s="212"/>
      <c r="AA7" s="212"/>
      <c r="AC7" s="212"/>
      <c r="AD7" s="212"/>
      <c r="AE7" s="212"/>
      <c r="AF7" s="212"/>
      <c r="AG7" s="212"/>
      <c r="AI7" s="212"/>
      <c r="AJ7" s="212"/>
      <c r="AK7" s="212"/>
      <c r="AM7" s="212"/>
      <c r="AN7" s="212"/>
      <c r="AO7" s="212"/>
      <c r="AQ7" s="212"/>
      <c r="AR7" s="212"/>
      <c r="AS7" s="212"/>
    </row>
    <row r="8" spans="1:49" ht="30" customHeight="1">
      <c r="A8" s="211" t="s">
        <v>21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</row>
    <row r="9" spans="1:49" ht="30" customHeight="1">
      <c r="C9" s="208" t="s">
        <v>97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Y9" s="208" t="s">
        <v>99</v>
      </c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</row>
    <row r="10" spans="1:49" ht="30" customHeight="1">
      <c r="A10" s="40" t="s">
        <v>16</v>
      </c>
      <c r="C10" s="35" t="s">
        <v>22</v>
      </c>
      <c r="D10" s="34"/>
      <c r="E10" s="35" t="s">
        <v>23</v>
      </c>
      <c r="F10" s="34"/>
      <c r="G10" s="209" t="s">
        <v>24</v>
      </c>
      <c r="H10" s="209"/>
      <c r="I10" s="209"/>
      <c r="J10" s="34"/>
      <c r="K10" s="209" t="s">
        <v>25</v>
      </c>
      <c r="L10" s="209"/>
      <c r="M10" s="209"/>
      <c r="N10" s="34"/>
      <c r="O10" s="209" t="s">
        <v>18</v>
      </c>
      <c r="P10" s="209"/>
      <c r="Q10" s="209"/>
      <c r="R10" s="34"/>
      <c r="S10" s="212" t="s">
        <v>19</v>
      </c>
      <c r="T10" s="212"/>
      <c r="U10" s="212"/>
      <c r="V10" s="212"/>
      <c r="W10" s="212"/>
      <c r="Y10" s="209" t="s">
        <v>22</v>
      </c>
      <c r="Z10" s="209"/>
      <c r="AA10" s="209"/>
      <c r="AB10" s="209"/>
      <c r="AC10" s="209"/>
      <c r="AD10" s="34"/>
      <c r="AE10" s="209" t="s">
        <v>23</v>
      </c>
      <c r="AF10" s="209"/>
      <c r="AG10" s="209"/>
      <c r="AH10" s="209"/>
      <c r="AI10" s="209"/>
      <c r="AJ10" s="34"/>
      <c r="AK10" s="209" t="s">
        <v>24</v>
      </c>
      <c r="AL10" s="209"/>
      <c r="AM10" s="209"/>
      <c r="AN10" s="34"/>
      <c r="AO10" s="209" t="s">
        <v>25</v>
      </c>
      <c r="AP10" s="209"/>
      <c r="AQ10" s="209"/>
      <c r="AR10" s="34"/>
      <c r="AS10" s="209" t="s">
        <v>18</v>
      </c>
      <c r="AT10" s="209"/>
      <c r="AU10" s="34"/>
      <c r="AV10" s="209" t="s">
        <v>19</v>
      </c>
      <c r="AW10" s="209"/>
    </row>
    <row r="11" spans="1:49" ht="30" customHeight="1">
      <c r="C11" s="33" t="s">
        <v>26</v>
      </c>
      <c r="E11" s="33" t="s">
        <v>96</v>
      </c>
      <c r="G11" s="207"/>
      <c r="H11" s="207"/>
      <c r="I11" s="207"/>
      <c r="K11" s="36"/>
      <c r="L11" s="36"/>
      <c r="M11" s="36"/>
      <c r="O11" s="36"/>
      <c r="P11" s="36"/>
      <c r="Q11" s="36"/>
      <c r="R11" s="45"/>
      <c r="T11" s="207"/>
      <c r="U11" s="207"/>
      <c r="V11" s="207"/>
      <c r="W11" s="207"/>
      <c r="Y11" s="210" t="s">
        <v>26</v>
      </c>
      <c r="Z11" s="210"/>
      <c r="AA11" s="210"/>
      <c r="AG11" s="45" t="s">
        <v>96</v>
      </c>
      <c r="AH11" s="45"/>
      <c r="AI11" s="45"/>
      <c r="AJ11" s="45"/>
      <c r="AN11" s="36"/>
      <c r="AO11" s="33">
        <v>0</v>
      </c>
      <c r="AP11" s="36"/>
      <c r="AQ11" s="36"/>
      <c r="AS11" s="36">
        <v>0</v>
      </c>
      <c r="AT11" s="36"/>
      <c r="AV11" s="210">
        <v>0</v>
      </c>
      <c r="AW11" s="210"/>
    </row>
    <row r="12" spans="1:49" ht="30" customHeight="1">
      <c r="C12" s="33" t="s">
        <v>26</v>
      </c>
      <c r="E12" s="33" t="s">
        <v>27</v>
      </c>
      <c r="K12" s="36"/>
      <c r="L12" s="36"/>
      <c r="M12" s="36"/>
      <c r="O12" s="36"/>
      <c r="P12" s="36"/>
      <c r="Q12" s="36"/>
      <c r="R12" s="45"/>
      <c r="T12" s="207"/>
      <c r="U12" s="207"/>
      <c r="V12" s="207"/>
      <c r="W12" s="207"/>
      <c r="Y12" s="207" t="s">
        <v>26</v>
      </c>
      <c r="Z12" s="207"/>
      <c r="AA12" s="207"/>
      <c r="AG12" s="45" t="s">
        <v>27</v>
      </c>
      <c r="AH12" s="45"/>
      <c r="AI12" s="45"/>
      <c r="AJ12" s="45"/>
      <c r="AN12" s="36"/>
      <c r="AO12" s="33">
        <v>0</v>
      </c>
      <c r="AP12" s="36"/>
      <c r="AQ12" s="36"/>
      <c r="AS12" s="36">
        <v>0</v>
      </c>
      <c r="AT12" s="36"/>
      <c r="AV12" s="207">
        <v>0</v>
      </c>
      <c r="AW12" s="207"/>
    </row>
    <row r="13" spans="1:49" ht="30" customHeight="1">
      <c r="C13" s="33" t="s">
        <v>26</v>
      </c>
      <c r="E13" s="33" t="s">
        <v>96</v>
      </c>
      <c r="K13" s="36"/>
      <c r="L13" s="36"/>
      <c r="M13" s="36"/>
      <c r="O13" s="36"/>
      <c r="P13" s="36"/>
      <c r="Q13" s="36"/>
      <c r="R13" s="45"/>
      <c r="T13" s="207"/>
      <c r="U13" s="207"/>
      <c r="V13" s="207"/>
      <c r="W13" s="207"/>
      <c r="Z13" s="207" t="s">
        <v>26</v>
      </c>
      <c r="AA13" s="207"/>
      <c r="AG13" s="45" t="s">
        <v>96</v>
      </c>
      <c r="AH13" s="45"/>
      <c r="AI13" s="45"/>
      <c r="AJ13" s="45"/>
      <c r="AN13" s="36"/>
      <c r="AO13" s="33">
        <v>0</v>
      </c>
      <c r="AP13" s="36"/>
      <c r="AQ13" s="36"/>
      <c r="AS13" s="36">
        <v>0</v>
      </c>
      <c r="AT13" s="36"/>
      <c r="AV13" s="207">
        <v>0</v>
      </c>
      <c r="AW13" s="207"/>
    </row>
    <row r="14" spans="1:49" ht="30" customHeight="1">
      <c r="A14" s="211" t="s">
        <v>28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</row>
    <row r="15" spans="1:49" ht="30" customHeight="1">
      <c r="C15" s="208" t="s">
        <v>97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O15" s="208" t="s">
        <v>99</v>
      </c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K15" s="207"/>
      <c r="AL15" s="207"/>
      <c r="AM15" s="207"/>
      <c r="AO15" s="207"/>
      <c r="AP15" s="207"/>
      <c r="AQ15" s="207"/>
      <c r="AS15" s="207"/>
      <c r="AT15" s="207"/>
    </row>
    <row r="16" spans="1:49" ht="30" customHeight="1">
      <c r="A16" s="40" t="s">
        <v>16</v>
      </c>
      <c r="C16" s="35" t="s">
        <v>23</v>
      </c>
      <c r="D16" s="34"/>
      <c r="E16" s="35" t="s">
        <v>25</v>
      </c>
      <c r="F16" s="34"/>
      <c r="G16" s="209" t="s">
        <v>18</v>
      </c>
      <c r="H16" s="209"/>
      <c r="I16" s="209"/>
      <c r="J16" s="34"/>
      <c r="K16" s="209" t="s">
        <v>19</v>
      </c>
      <c r="L16" s="209"/>
      <c r="M16" s="209"/>
      <c r="O16" s="209" t="s">
        <v>23</v>
      </c>
      <c r="P16" s="209"/>
      <c r="Q16" s="209"/>
      <c r="R16" s="209"/>
      <c r="S16" s="209"/>
      <c r="T16" s="34"/>
      <c r="U16" s="209" t="s">
        <v>25</v>
      </c>
      <c r="V16" s="209"/>
      <c r="W16" s="209"/>
      <c r="X16" s="209"/>
      <c r="Y16" s="209"/>
      <c r="Z16" s="34"/>
      <c r="AA16" s="209" t="s">
        <v>18</v>
      </c>
      <c r="AB16" s="209"/>
      <c r="AC16" s="209"/>
      <c r="AD16" s="209"/>
      <c r="AE16" s="209"/>
      <c r="AF16" s="34"/>
      <c r="AG16" s="209" t="s">
        <v>19</v>
      </c>
      <c r="AH16" s="209"/>
      <c r="AI16" s="209"/>
      <c r="AK16" s="207"/>
      <c r="AL16" s="207"/>
      <c r="AM16" s="207"/>
      <c r="AO16" s="207"/>
      <c r="AP16" s="207"/>
      <c r="AQ16" s="207"/>
      <c r="AS16" s="207"/>
      <c r="AT16" s="207"/>
    </row>
    <row r="17" spans="1:46" ht="30" customHeight="1">
      <c r="A17" s="34"/>
      <c r="C17" s="34"/>
      <c r="E17" s="34"/>
      <c r="G17" s="210"/>
      <c r="H17" s="210"/>
      <c r="I17" s="210"/>
      <c r="K17" s="210"/>
      <c r="L17" s="210"/>
      <c r="M17" s="210"/>
      <c r="O17" s="210"/>
      <c r="P17" s="210"/>
      <c r="Q17" s="210"/>
      <c r="R17" s="210"/>
      <c r="S17" s="210"/>
      <c r="U17" s="210"/>
      <c r="V17" s="210"/>
      <c r="W17" s="210"/>
      <c r="X17" s="210"/>
      <c r="Y17" s="210"/>
      <c r="AA17" s="210"/>
      <c r="AB17" s="210"/>
      <c r="AC17" s="210"/>
      <c r="AD17" s="210"/>
      <c r="AE17" s="210"/>
      <c r="AG17" s="210"/>
      <c r="AH17" s="210"/>
      <c r="AI17" s="210"/>
      <c r="AK17" s="207"/>
      <c r="AL17" s="207"/>
      <c r="AM17" s="207"/>
      <c r="AO17" s="207"/>
      <c r="AP17" s="207"/>
      <c r="AQ17" s="207"/>
      <c r="AS17" s="207"/>
      <c r="AT17" s="207"/>
    </row>
  </sheetData>
  <mergeCells count="72">
    <mergeCell ref="T13:W13"/>
    <mergeCell ref="T12:W12"/>
    <mergeCell ref="A8:AW8"/>
    <mergeCell ref="C9:W9"/>
    <mergeCell ref="Y9:AV9"/>
    <mergeCell ref="AV11:AW11"/>
    <mergeCell ref="AV12:AW12"/>
    <mergeCell ref="AV13:AW13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1:AW1"/>
    <mergeCell ref="A2:AW2"/>
    <mergeCell ref="A3:AW3"/>
    <mergeCell ref="A4:AW4"/>
    <mergeCell ref="I5:AA5"/>
    <mergeCell ref="AC5:AS5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S15:AT15"/>
    <mergeCell ref="AS16:AT16"/>
    <mergeCell ref="AS17:AT17"/>
    <mergeCell ref="AO16:AQ16"/>
    <mergeCell ref="AO17:AQ17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48DE-4776-449B-873F-95F0E2E3A380}">
  <sheetPr>
    <tabColor rgb="FF92D050"/>
    <pageSetUpPr fitToPage="1"/>
  </sheetPr>
  <dimension ref="A1:AA15"/>
  <sheetViews>
    <sheetView rightToLeft="1" view="pageBreakPreview" zoomScaleNormal="100" zoomScaleSheetLayoutView="100" workbookViewId="0">
      <selection activeCell="C15" sqref="C15"/>
    </sheetView>
  </sheetViews>
  <sheetFormatPr defaultRowHeight="30" customHeight="1"/>
  <cols>
    <col min="1" max="1" width="39" style="63" customWidth="1"/>
    <col min="2" max="2" width="1.28515625" style="63" customWidth="1"/>
    <col min="3" max="3" width="16.85546875" style="63" customWidth="1"/>
    <col min="4" max="4" width="1.28515625" style="63" customWidth="1"/>
    <col min="5" max="5" width="20.7109375" style="63" customWidth="1"/>
    <col min="6" max="6" width="1.28515625" style="63" customWidth="1"/>
    <col min="7" max="7" width="15.5703125" style="63" customWidth="1"/>
    <col min="8" max="8" width="1.28515625" style="63" customWidth="1"/>
    <col min="9" max="9" width="16.5703125" style="63" customWidth="1"/>
    <col min="10" max="11" width="1.28515625" style="63" customWidth="1"/>
    <col min="12" max="12" width="15.5703125" style="63" customWidth="1"/>
    <col min="13" max="13" width="1.28515625" style="63" customWidth="1"/>
    <col min="14" max="14" width="64.28515625" style="63" customWidth="1"/>
    <col min="15" max="15" width="0.28515625" style="65" customWidth="1"/>
    <col min="16" max="16" width="6.7109375" style="65" customWidth="1"/>
    <col min="17" max="17" width="14.7109375" style="65" bestFit="1" customWidth="1"/>
    <col min="18" max="16384" width="9.140625" style="65"/>
  </cols>
  <sheetData>
    <row r="1" spans="1:27" ht="30" customHeight="1">
      <c r="A1" s="213" t="s">
        <v>103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2" spans="1:27" ht="30" customHeight="1">
      <c r="A2" s="213" t="s">
        <v>83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</row>
    <row r="3" spans="1:27" ht="30" customHeight="1">
      <c r="A3" s="213" t="s">
        <v>122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pans="1:27" s="66" customFormat="1" ht="30" customHeight="1">
      <c r="A4" s="211" t="s">
        <v>112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</row>
    <row r="5" spans="1:27" s="66" customFormat="1" ht="30" customHeight="1">
      <c r="A5" s="215" t="s">
        <v>121</v>
      </c>
      <c r="B5" s="215"/>
      <c r="C5" s="215"/>
      <c r="D5" s="215"/>
      <c r="E5" s="215"/>
      <c r="F5" s="158"/>
      <c r="G5" s="158"/>
      <c r="H5" s="158"/>
      <c r="I5" s="158"/>
      <c r="J5" s="158"/>
      <c r="K5" s="158"/>
      <c r="L5" s="158"/>
      <c r="M5" s="158"/>
      <c r="N5" s="158"/>
    </row>
    <row r="6" spans="1:27" ht="30" customHeight="1">
      <c r="A6" s="208" t="s">
        <v>16</v>
      </c>
      <c r="B6" s="33"/>
      <c r="C6" s="213" t="s">
        <v>123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pans="1:27" ht="42">
      <c r="A7" s="208"/>
      <c r="B7" s="33"/>
      <c r="C7" s="71" t="s">
        <v>8</v>
      </c>
      <c r="D7" s="34"/>
      <c r="E7" s="71" t="s">
        <v>113</v>
      </c>
      <c r="F7" s="34"/>
      <c r="G7" s="71" t="s">
        <v>114</v>
      </c>
      <c r="H7" s="33"/>
      <c r="I7" s="163" t="s">
        <v>115</v>
      </c>
      <c r="J7" s="34"/>
      <c r="K7" s="34"/>
      <c r="L7" s="71" t="s">
        <v>116</v>
      </c>
      <c r="M7" s="71"/>
      <c r="N7" s="71" t="s">
        <v>120</v>
      </c>
      <c r="S7" s="236"/>
    </row>
    <row r="8" spans="1:27" ht="30" customHeight="1">
      <c r="A8" s="54" t="s">
        <v>104</v>
      </c>
      <c r="B8" s="33"/>
      <c r="C8" s="171">
        <v>70000</v>
      </c>
      <c r="D8" s="73"/>
      <c r="E8" s="74">
        <v>10730</v>
      </c>
      <c r="F8" s="73"/>
      <c r="G8" s="162">
        <v>9833</v>
      </c>
      <c r="H8" s="33"/>
      <c r="I8" s="164">
        <v>-0.05</v>
      </c>
      <c r="J8" s="33"/>
      <c r="K8" s="33"/>
      <c r="L8" s="162">
        <v>713545000</v>
      </c>
      <c r="M8" s="33"/>
      <c r="N8" s="36" t="s">
        <v>137</v>
      </c>
    </row>
    <row r="9" spans="1:27" ht="30" customHeight="1">
      <c r="A9" s="53" t="s">
        <v>105</v>
      </c>
      <c r="B9" s="33"/>
      <c r="C9" s="172">
        <v>400000</v>
      </c>
      <c r="D9" s="73"/>
      <c r="E9" s="38">
        <v>4211</v>
      </c>
      <c r="F9" s="73"/>
      <c r="G9" s="108">
        <v>4228</v>
      </c>
      <c r="H9" s="33"/>
      <c r="I9" s="164">
        <v>-0.05</v>
      </c>
      <c r="J9" s="33"/>
      <c r="K9" s="33"/>
      <c r="L9" s="108">
        <v>1600180000</v>
      </c>
      <c r="M9" s="33"/>
      <c r="N9" s="36" t="s">
        <v>137</v>
      </c>
    </row>
    <row r="10" spans="1:27" ht="30" customHeight="1">
      <c r="A10" s="53" t="s">
        <v>106</v>
      </c>
      <c r="B10" s="33"/>
      <c r="C10" s="172">
        <v>601550</v>
      </c>
      <c r="D10" s="73"/>
      <c r="E10" s="38">
        <v>7990</v>
      </c>
      <c r="F10" s="73"/>
      <c r="G10" s="108">
        <v>7686</v>
      </c>
      <c r="H10" s="33"/>
      <c r="I10" s="164">
        <v>-0.05</v>
      </c>
      <c r="J10" s="33"/>
      <c r="K10" s="33"/>
      <c r="L10" s="108">
        <v>4566065275</v>
      </c>
      <c r="M10" s="33"/>
      <c r="N10" s="36" t="s">
        <v>137</v>
      </c>
    </row>
    <row r="11" spans="1:27" s="13" customFormat="1" ht="62.25" customHeight="1">
      <c r="A11" s="20" t="s">
        <v>107</v>
      </c>
      <c r="B11" s="4"/>
      <c r="C11" s="178">
        <v>1102489</v>
      </c>
      <c r="D11" s="179"/>
      <c r="E11" s="118">
        <v>14860</v>
      </c>
      <c r="F11" s="179"/>
      <c r="G11" s="180">
        <v>10402</v>
      </c>
      <c r="H11" s="4"/>
      <c r="I11" s="181">
        <v>-0.3</v>
      </c>
      <c r="J11" s="4"/>
      <c r="K11" s="4"/>
      <c r="L11" s="180">
        <v>11468090578</v>
      </c>
      <c r="M11" s="4"/>
      <c r="N11" s="182" t="s">
        <v>136</v>
      </c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spans="1:27" ht="30" customHeight="1" thickBot="1">
      <c r="A12" s="160" t="s">
        <v>14</v>
      </c>
      <c r="B12" s="33"/>
      <c r="C12" s="75">
        <f>SUM(C8:C11)</f>
        <v>2174039</v>
      </c>
      <c r="D12" s="159">
        <f>SUM(D8:D11)</f>
        <v>0</v>
      </c>
      <c r="E12" s="159"/>
      <c r="F12" s="159">
        <f>SUM(F8:F11)</f>
        <v>0</v>
      </c>
      <c r="G12" s="159"/>
      <c r="H12" s="159">
        <f>SUM(H8:H11)</f>
        <v>0</v>
      </c>
      <c r="I12" s="159"/>
      <c r="J12" s="159">
        <f>SUM(J8:J11)</f>
        <v>0</v>
      </c>
      <c r="K12" s="159">
        <f>SUM(K8:K11)</f>
        <v>0</v>
      </c>
      <c r="L12" s="159">
        <f>SUM(L8:L11)</f>
        <v>18347880853</v>
      </c>
      <c r="M12" s="31"/>
      <c r="N12" s="75"/>
    </row>
    <row r="13" spans="1:27" ht="30" customHeight="1" thickTop="1">
      <c r="A13" s="214" t="s">
        <v>136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</row>
    <row r="14" spans="1:27" ht="30" customHeight="1">
      <c r="N14" s="68"/>
    </row>
    <row r="15" spans="1:27" ht="30" customHeight="1">
      <c r="N15" s="87"/>
      <c r="Q15" s="67"/>
    </row>
  </sheetData>
  <autoFilter ref="A1:A15" xr:uid="{00000000-0001-0000-0E00-000000000000}"/>
  <mergeCells count="8">
    <mergeCell ref="A13:N13"/>
    <mergeCell ref="A1:N1"/>
    <mergeCell ref="A2:N2"/>
    <mergeCell ref="A3:N3"/>
    <mergeCell ref="A4:N4"/>
    <mergeCell ref="A6:A7"/>
    <mergeCell ref="A5:E5"/>
    <mergeCell ref="C6:N6"/>
  </mergeCells>
  <pageMargins left="0.39" right="0.39" top="0.39" bottom="0.39" header="0" footer="0"/>
  <pageSetup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17"/>
  <sheetViews>
    <sheetView rightToLeft="1" view="pageBreakPreview" zoomScaleNormal="100" zoomScaleSheetLayoutView="100" workbookViewId="0">
      <selection activeCell="A10" sqref="A10:B10"/>
    </sheetView>
  </sheetViews>
  <sheetFormatPr defaultRowHeight="30" customHeight="1"/>
  <cols>
    <col min="1" max="1" width="5.140625" style="4" customWidth="1"/>
    <col min="2" max="2" width="33" style="4" customWidth="1"/>
    <col min="3" max="3" width="1.28515625" style="4" customWidth="1"/>
    <col min="4" max="4" width="19.28515625" style="4" customWidth="1"/>
    <col min="5" max="5" width="1.28515625" style="4" customWidth="1"/>
    <col min="6" max="6" width="19.7109375" style="4" customWidth="1"/>
    <col min="7" max="7" width="1.28515625" style="4" customWidth="1"/>
    <col min="8" max="8" width="19.5703125" style="25" customWidth="1"/>
    <col min="9" max="9" width="1.28515625" style="4" customWidth="1"/>
    <col min="10" max="10" width="22.425781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29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91" t="s">
        <v>100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</row>
    <row r="2" spans="1:17" ht="30" customHeight="1">
      <c r="A2" s="191" t="s">
        <v>83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7" ht="30" customHeight="1">
      <c r="A3" s="191" t="s">
        <v>122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7" ht="30" customHeight="1">
      <c r="A4" s="3" t="s">
        <v>29</v>
      </c>
      <c r="B4" s="205" t="s">
        <v>30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</row>
    <row r="5" spans="1:17" ht="30" customHeight="1">
      <c r="D5" s="1" t="s">
        <v>111</v>
      </c>
      <c r="F5" s="216" t="s">
        <v>4</v>
      </c>
      <c r="G5" s="216"/>
      <c r="H5" s="216"/>
      <c r="J5" s="218" t="s">
        <v>123</v>
      </c>
      <c r="K5" s="218"/>
      <c r="L5" s="218"/>
    </row>
    <row r="6" spans="1:17" ht="42" customHeight="1">
      <c r="A6" s="216" t="s">
        <v>31</v>
      </c>
      <c r="B6" s="216"/>
      <c r="D6" s="1" t="s">
        <v>32</v>
      </c>
      <c r="F6" s="1" t="s">
        <v>33</v>
      </c>
      <c r="H6" s="27" t="s">
        <v>34</v>
      </c>
      <c r="J6" s="50" t="s">
        <v>32</v>
      </c>
      <c r="L6" s="30" t="s">
        <v>13</v>
      </c>
      <c r="Q6" s="28"/>
    </row>
    <row r="7" spans="1:17" ht="30" customHeight="1">
      <c r="A7" s="217" t="s">
        <v>117</v>
      </c>
      <c r="B7" s="217"/>
      <c r="C7" s="33"/>
      <c r="D7" s="36">
        <v>1249635728</v>
      </c>
      <c r="E7" s="33"/>
      <c r="F7" s="36">
        <v>307465934081</v>
      </c>
      <c r="G7" s="33"/>
      <c r="H7" s="37">
        <v>-259658752245</v>
      </c>
      <c r="I7" s="33"/>
      <c r="J7" s="36">
        <f>D7+F7+H7</f>
        <v>49056817564</v>
      </c>
      <c r="L7" s="185">
        <f>J7/2407505663936</f>
        <v>2.0376615639523622E-2</v>
      </c>
      <c r="O7" s="48"/>
    </row>
    <row r="8" spans="1:17" ht="30" customHeight="1">
      <c r="A8" s="217" t="s">
        <v>110</v>
      </c>
      <c r="B8" s="217"/>
      <c r="C8" s="33"/>
      <c r="D8" s="36">
        <v>2000000000000</v>
      </c>
      <c r="E8" s="33"/>
      <c r="F8" s="36">
        <v>87000000000</v>
      </c>
      <c r="G8" s="33"/>
      <c r="H8" s="37">
        <v>-250000000000</v>
      </c>
      <c r="I8" s="33"/>
      <c r="J8" s="36">
        <f t="shared" ref="J8:J9" si="0">SUM(D8:H8)</f>
        <v>1837000000000</v>
      </c>
      <c r="L8" s="185">
        <f t="shared" ref="L8:L11" si="1">J8/2407505663936</f>
        <v>0.76303039594794242</v>
      </c>
      <c r="O8" s="8"/>
      <c r="Q8" s="28"/>
    </row>
    <row r="9" spans="1:17" ht="30" customHeight="1">
      <c r="A9" s="207" t="s">
        <v>118</v>
      </c>
      <c r="B9" s="207"/>
      <c r="C9" s="33"/>
      <c r="D9" s="36">
        <v>220000000000</v>
      </c>
      <c r="E9" s="33"/>
      <c r="F9" s="36">
        <v>700664442</v>
      </c>
      <c r="G9" s="33"/>
      <c r="H9" s="37">
        <v>-55004825000</v>
      </c>
      <c r="I9" s="33"/>
      <c r="J9" s="36">
        <f t="shared" si="0"/>
        <v>165695839442</v>
      </c>
      <c r="L9" s="185">
        <f t="shared" si="1"/>
        <v>6.8824693509175805E-2</v>
      </c>
      <c r="O9" s="8"/>
      <c r="Q9" s="28"/>
    </row>
    <row r="10" spans="1:17" ht="30" customHeight="1">
      <c r="A10" s="217" t="s">
        <v>119</v>
      </c>
      <c r="B10" s="217"/>
      <c r="C10" s="33"/>
      <c r="D10" s="36">
        <v>32617263630</v>
      </c>
      <c r="E10" s="33"/>
      <c r="F10" s="36">
        <v>307079120972</v>
      </c>
      <c r="G10" s="33"/>
      <c r="H10" s="37">
        <v>-339466875000</v>
      </c>
      <c r="I10" s="33"/>
      <c r="J10" s="36">
        <f>SUM(D10:H10)</f>
        <v>229509602</v>
      </c>
      <c r="L10" s="185">
        <f t="shared" si="1"/>
        <v>9.5330866895979681E-5</v>
      </c>
      <c r="O10" s="51"/>
      <c r="Q10" s="28"/>
    </row>
    <row r="11" spans="1:17" ht="30" hidden="1" customHeight="1">
      <c r="A11" s="193"/>
      <c r="B11" s="193"/>
      <c r="D11" s="8">
        <v>0</v>
      </c>
      <c r="F11" s="8"/>
      <c r="J11" s="8">
        <f t="shared" ref="J11" si="2">D11+F11+H11</f>
        <v>0</v>
      </c>
      <c r="L11" s="185">
        <f t="shared" si="1"/>
        <v>0</v>
      </c>
      <c r="Q11" s="28"/>
    </row>
    <row r="12" spans="1:17" ht="30" customHeight="1" thickBot="1">
      <c r="A12" s="191" t="s">
        <v>14</v>
      </c>
      <c r="B12" s="191"/>
      <c r="D12" s="21">
        <f t="shared" ref="D12:L12" si="3">SUM(D7:D10)</f>
        <v>2253866899358</v>
      </c>
      <c r="E12" s="21">
        <f t="shared" si="3"/>
        <v>0</v>
      </c>
      <c r="F12" s="21">
        <f t="shared" si="3"/>
        <v>702245719495</v>
      </c>
      <c r="G12" s="21">
        <f t="shared" si="3"/>
        <v>0</v>
      </c>
      <c r="H12" s="187">
        <f t="shared" si="3"/>
        <v>-904130452245</v>
      </c>
      <c r="I12" s="21">
        <f t="shared" si="3"/>
        <v>0</v>
      </c>
      <c r="J12" s="21">
        <f t="shared" si="3"/>
        <v>2051982166608</v>
      </c>
      <c r="K12" s="21">
        <f t="shared" si="3"/>
        <v>0</v>
      </c>
      <c r="L12" s="186">
        <f t="shared" si="3"/>
        <v>0.85232703596353787</v>
      </c>
      <c r="Q12" s="28"/>
    </row>
    <row r="13" spans="1:17" ht="30" customHeight="1" thickTop="1">
      <c r="F13" s="8"/>
      <c r="H13" s="8"/>
      <c r="L13" s="16"/>
      <c r="Q13" s="48"/>
    </row>
    <row r="15" spans="1:17" ht="30" customHeight="1">
      <c r="F15" s="8"/>
      <c r="J15" s="8"/>
    </row>
    <row r="16" spans="1:17" ht="30" customHeight="1">
      <c r="F16" s="8"/>
      <c r="J16" s="8"/>
    </row>
    <row r="17" spans="6:6" ht="30" customHeight="1">
      <c r="F17" s="8"/>
    </row>
  </sheetData>
  <mergeCells count="13">
    <mergeCell ref="A1:L1"/>
    <mergeCell ref="A2:L2"/>
    <mergeCell ref="A3:L3"/>
    <mergeCell ref="B4:L4"/>
    <mergeCell ref="F5:H5"/>
    <mergeCell ref="J5:L5"/>
    <mergeCell ref="A12:B12"/>
    <mergeCell ref="A6:B6"/>
    <mergeCell ref="A8:B8"/>
    <mergeCell ref="A10:B10"/>
    <mergeCell ref="A11:B11"/>
    <mergeCell ref="A9:B9"/>
    <mergeCell ref="A7:B7"/>
  </mergeCells>
  <pageMargins left="0.39" right="0.39" top="0.39" bottom="0.39" header="0" footer="0"/>
  <pageSetup scale="94" fitToHeight="0" orientation="landscape" r:id="rId1"/>
  <ignoredErrors>
    <ignoredError sqref="D12:K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S22"/>
  <sheetViews>
    <sheetView rightToLeft="1" view="pageBreakPreview" zoomScaleNormal="100" zoomScaleSheetLayoutView="100" workbookViewId="0">
      <selection activeCell="H10" sqref="H10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1" customWidth="1"/>
    <col min="9" max="9" width="1.28515625" style="41" customWidth="1"/>
    <col min="10" max="10" width="15.28515625" style="41" customWidth="1"/>
    <col min="11" max="11" width="0.28515625" style="13" hidden="1" customWidth="1"/>
    <col min="12" max="12" width="13.42578125" style="13" hidden="1" customWidth="1"/>
    <col min="13" max="13" width="20.42578125" style="13" customWidth="1"/>
    <col min="14" max="14" width="9.140625" style="29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91" t="s">
        <v>100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9" ht="30" customHeight="1">
      <c r="A2" s="191" t="s">
        <v>85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19" ht="30" customHeight="1">
      <c r="A3" s="191" t="s">
        <v>122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1:19" ht="30" customHeight="1">
      <c r="A4" s="3" t="s">
        <v>36</v>
      </c>
      <c r="B4" s="205" t="s">
        <v>37</v>
      </c>
      <c r="C4" s="205"/>
      <c r="D4" s="205"/>
      <c r="E4" s="205"/>
      <c r="F4" s="205"/>
      <c r="G4" s="205"/>
      <c r="H4" s="205"/>
      <c r="I4" s="205"/>
      <c r="J4" s="205"/>
    </row>
    <row r="5" spans="1:19" ht="37.5" customHeight="1">
      <c r="A5" s="216" t="s">
        <v>38</v>
      </c>
      <c r="B5" s="216"/>
      <c r="D5" s="1" t="s">
        <v>39</v>
      </c>
      <c r="F5" s="1" t="s">
        <v>32</v>
      </c>
      <c r="H5" s="17" t="s">
        <v>40</v>
      </c>
      <c r="J5" s="156" t="s">
        <v>41</v>
      </c>
    </row>
    <row r="6" spans="1:19" ht="30" customHeight="1">
      <c r="A6" s="197" t="s">
        <v>42</v>
      </c>
      <c r="B6" s="197"/>
      <c r="D6" s="42" t="s">
        <v>87</v>
      </c>
      <c r="F6" s="183">
        <f>'درآمد سرمایه گذاری در سهام'!I24</f>
        <v>-14055381046</v>
      </c>
      <c r="H6" s="154">
        <v>0</v>
      </c>
      <c r="J6" s="49">
        <v>0</v>
      </c>
      <c r="M6" s="28"/>
      <c r="P6" s="28"/>
      <c r="S6" s="28"/>
    </row>
    <row r="7" spans="1:19" ht="30" customHeight="1">
      <c r="A7" s="193" t="s">
        <v>43</v>
      </c>
      <c r="B7" s="193"/>
      <c r="D7" s="43" t="s">
        <v>44</v>
      </c>
      <c r="F7" s="8">
        <v>0</v>
      </c>
      <c r="H7" s="52">
        <f>F7/F11</f>
        <v>0</v>
      </c>
      <c r="J7" s="49">
        <f>F7/2313123131354</f>
        <v>0</v>
      </c>
      <c r="M7" s="28"/>
      <c r="P7" s="28"/>
    </row>
    <row r="8" spans="1:19" ht="30" customHeight="1">
      <c r="A8" s="193" t="s">
        <v>45</v>
      </c>
      <c r="B8" s="193"/>
      <c r="D8" s="43" t="s">
        <v>88</v>
      </c>
      <c r="F8" s="8">
        <v>0</v>
      </c>
      <c r="H8" s="52">
        <f>F8/F11</f>
        <v>0</v>
      </c>
      <c r="J8" s="49">
        <f t="shared" ref="J8:J10" si="0">F8/2313123131354</f>
        <v>0</v>
      </c>
      <c r="M8" s="28"/>
    </row>
    <row r="9" spans="1:19" ht="30" customHeight="1">
      <c r="A9" s="193" t="s">
        <v>46</v>
      </c>
      <c r="B9" s="193"/>
      <c r="D9" s="43" t="s">
        <v>89</v>
      </c>
      <c r="F9" s="8">
        <f>'سود سپرده بانکی'!G12</f>
        <v>55931573777</v>
      </c>
      <c r="H9" s="52">
        <v>0</v>
      </c>
      <c r="J9" s="155">
        <f>F9/2407505663936</f>
        <v>2.3232167057733184E-2</v>
      </c>
      <c r="M9" s="28"/>
    </row>
    <row r="10" spans="1:19" ht="30" customHeight="1">
      <c r="A10" s="193" t="s">
        <v>47</v>
      </c>
      <c r="B10" s="193"/>
      <c r="D10" s="43" t="s">
        <v>90</v>
      </c>
      <c r="F10" s="142">
        <f>'سایر درآمدها'!D10</f>
        <v>0</v>
      </c>
      <c r="H10" s="52">
        <v>0</v>
      </c>
      <c r="J10" s="49">
        <f t="shared" si="0"/>
        <v>0</v>
      </c>
      <c r="M10" s="28"/>
      <c r="P10" s="48"/>
    </row>
    <row r="11" spans="1:19" ht="30" customHeight="1" thickBot="1">
      <c r="A11" s="191" t="s">
        <v>14</v>
      </c>
      <c r="B11" s="191"/>
      <c r="D11" s="8"/>
      <c r="F11" s="21">
        <f>SUM(F6:F10)</f>
        <v>41876192731</v>
      </c>
      <c r="G11" s="15"/>
      <c r="H11" s="21">
        <f>SUM(H6:H10)</f>
        <v>0</v>
      </c>
      <c r="I11" s="19"/>
      <c r="J11" s="157">
        <f>SUM(J6:J10)</f>
        <v>2.3232167057733184E-2</v>
      </c>
    </row>
    <row r="12" spans="1:19" ht="30" customHeight="1" thickTop="1"/>
    <row r="13" spans="1:19" ht="30" customHeight="1">
      <c r="F13" s="13"/>
    </row>
    <row r="14" spans="1:19" ht="30" customHeight="1">
      <c r="F14" s="28"/>
    </row>
    <row r="15" spans="1:19" ht="30" customHeight="1">
      <c r="F15" s="48"/>
    </row>
    <row r="16" spans="1:19" ht="30" customHeight="1">
      <c r="B16" s="8"/>
      <c r="F16" s="28"/>
    </row>
    <row r="17" spans="2:13" ht="30" customHeight="1">
      <c r="B17" s="8"/>
      <c r="F17" s="8"/>
      <c r="J17" s="110"/>
    </row>
    <row r="18" spans="2:13" ht="30" customHeight="1">
      <c r="B18" s="8"/>
      <c r="F18" s="8"/>
      <c r="J18" s="110"/>
    </row>
    <row r="19" spans="2:13" ht="30" customHeight="1">
      <c r="B19" s="8"/>
      <c r="F19" s="8"/>
      <c r="M19" s="28"/>
    </row>
    <row r="20" spans="2:13" ht="30" customHeight="1">
      <c r="B20" s="8"/>
      <c r="F20" s="8"/>
    </row>
    <row r="21" spans="2:13" ht="30" customHeight="1">
      <c r="F21" s="8"/>
    </row>
    <row r="22" spans="2:13" ht="30" customHeight="1">
      <c r="F22" s="8"/>
    </row>
  </sheetData>
  <mergeCells count="11">
    <mergeCell ref="A1:J1"/>
    <mergeCell ref="A2:J2"/>
    <mergeCell ref="B4:J4"/>
    <mergeCell ref="A5:B5"/>
    <mergeCell ref="A3:L3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  <ignoredErrors>
    <ignoredError sqref="J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31"/>
  <sheetViews>
    <sheetView rightToLeft="1" view="pageBreakPreview" topLeftCell="A16" zoomScaleNormal="100" zoomScaleSheetLayoutView="100" workbookViewId="0">
      <selection activeCell="G32" sqref="G32"/>
    </sheetView>
  </sheetViews>
  <sheetFormatPr defaultRowHeight="30" customHeight="1"/>
  <cols>
    <col min="1" max="1" width="27.140625" style="56" bestFit="1" customWidth="1"/>
    <col min="2" max="2" width="1.28515625" style="56" customWidth="1"/>
    <col min="3" max="3" width="18.28515625" style="56" customWidth="1"/>
    <col min="4" max="4" width="1.28515625" style="56" customWidth="1"/>
    <col min="5" max="5" width="21.140625" style="57" customWidth="1"/>
    <col min="6" max="6" width="1.28515625" style="56" customWidth="1"/>
    <col min="7" max="7" width="18.7109375" style="56" customWidth="1"/>
    <col min="8" max="8" width="1.28515625" style="56" customWidth="1"/>
    <col min="9" max="9" width="20.85546875" style="57" customWidth="1"/>
    <col min="10" max="10" width="1.28515625" style="56" customWidth="1"/>
    <col min="11" max="11" width="17.7109375" style="56" customWidth="1"/>
    <col min="12" max="12" width="1.28515625" style="56" customWidth="1"/>
    <col min="13" max="13" width="22.7109375" style="56" customWidth="1"/>
    <col min="14" max="14" width="1.28515625" style="56" customWidth="1"/>
    <col min="15" max="15" width="21.28515625" style="58" customWidth="1"/>
    <col min="16" max="16" width="1.28515625" style="56" customWidth="1"/>
    <col min="17" max="17" width="23.5703125" style="57" customWidth="1"/>
    <col min="18" max="18" width="23" style="57" customWidth="1"/>
    <col min="19" max="19" width="1.28515625" style="56" customWidth="1"/>
    <col min="20" max="20" width="17" style="56" customWidth="1"/>
    <col min="21" max="21" width="0.28515625" style="55" customWidth="1"/>
    <col min="22" max="22" width="9.140625" style="55"/>
    <col min="23" max="23" width="16.140625" style="55" bestFit="1" customWidth="1"/>
    <col min="24" max="16384" width="9.140625" style="55"/>
  </cols>
  <sheetData>
    <row r="1" spans="1:20" ht="30" customHeight="1">
      <c r="A1" s="219" t="s">
        <v>103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</row>
    <row r="2" spans="1:20" ht="30" customHeight="1">
      <c r="A2" s="219" t="s">
        <v>86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</row>
    <row r="3" spans="1:20" ht="30" customHeight="1">
      <c r="A3" s="219" t="s">
        <v>122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</row>
    <row r="4" spans="1:20" ht="30" customHeight="1">
      <c r="A4" s="226" t="s">
        <v>91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</row>
    <row r="5" spans="1:20" ht="30" customHeight="1">
      <c r="A5" s="39"/>
      <c r="B5" s="39"/>
      <c r="C5" s="227" t="s">
        <v>48</v>
      </c>
      <c r="D5" s="227"/>
      <c r="E5" s="227"/>
      <c r="F5" s="227"/>
      <c r="G5" s="227"/>
      <c r="H5" s="227"/>
      <c r="I5" s="227"/>
      <c r="J5" s="227"/>
      <c r="K5" s="227"/>
      <c r="L5" s="39"/>
      <c r="M5" s="227" t="s">
        <v>49</v>
      </c>
      <c r="N5" s="227"/>
      <c r="O5" s="227"/>
      <c r="P5" s="227"/>
      <c r="Q5" s="227"/>
      <c r="R5" s="227"/>
      <c r="S5" s="227"/>
      <c r="T5" s="227"/>
    </row>
    <row r="6" spans="1:20" ht="30" customHeight="1">
      <c r="A6" s="219" t="s">
        <v>50</v>
      </c>
      <c r="B6" s="39"/>
      <c r="C6" s="221" t="s">
        <v>51</v>
      </c>
      <c r="D6" s="72"/>
      <c r="E6" s="222" t="s">
        <v>52</v>
      </c>
      <c r="F6" s="72"/>
      <c r="G6" s="221" t="s">
        <v>53</v>
      </c>
      <c r="H6" s="72"/>
      <c r="I6" s="83" t="s">
        <v>14</v>
      </c>
      <c r="J6" s="84"/>
      <c r="K6" s="84"/>
      <c r="L6" s="39"/>
      <c r="M6" s="221" t="s">
        <v>51</v>
      </c>
      <c r="N6" s="72"/>
      <c r="O6" s="224" t="s">
        <v>52</v>
      </c>
      <c r="P6" s="72"/>
      <c r="Q6" s="222" t="s">
        <v>53</v>
      </c>
      <c r="R6" s="83" t="s">
        <v>14</v>
      </c>
      <c r="S6" s="84"/>
      <c r="T6" s="84"/>
    </row>
    <row r="7" spans="1:20" ht="30" customHeight="1">
      <c r="A7" s="220"/>
      <c r="B7" s="39"/>
      <c r="C7" s="220"/>
      <c r="D7" s="39"/>
      <c r="E7" s="223"/>
      <c r="F7" s="39"/>
      <c r="G7" s="220"/>
      <c r="H7" s="39"/>
      <c r="I7" s="85" t="s">
        <v>32</v>
      </c>
      <c r="J7" s="72"/>
      <c r="K7" s="83" t="s">
        <v>40</v>
      </c>
      <c r="L7" s="39"/>
      <c r="M7" s="220"/>
      <c r="N7" s="39"/>
      <c r="O7" s="225"/>
      <c r="P7" s="39"/>
      <c r="Q7" s="223"/>
      <c r="R7" s="85" t="s">
        <v>32</v>
      </c>
      <c r="S7" s="72"/>
      <c r="T7" s="83" t="s">
        <v>40</v>
      </c>
    </row>
    <row r="8" spans="1:20" ht="30" customHeight="1">
      <c r="A8" s="188" t="s">
        <v>105</v>
      </c>
      <c r="B8" s="108"/>
      <c r="C8" s="108">
        <f>'درآمد سود سهام'!M7</f>
        <v>82253521</v>
      </c>
      <c r="D8" s="77"/>
      <c r="E8" s="108">
        <f>'درآمد ناشی از تغییر قیمت اوراق'!E11</f>
        <v>-90495024</v>
      </c>
      <c r="F8" s="77"/>
      <c r="G8" s="108">
        <v>0</v>
      </c>
      <c r="H8" s="77"/>
      <c r="I8" s="78">
        <f>C8+E8+G8</f>
        <v>-8241503</v>
      </c>
      <c r="J8" s="77"/>
      <c r="K8" s="79"/>
      <c r="L8" s="77"/>
      <c r="M8" s="108">
        <f>'درآمد سود سهام'!S7</f>
        <v>82253521</v>
      </c>
      <c r="N8" s="77"/>
      <c r="O8" s="78" cm="1">
        <f t="array" ref="O8:P8">'درآمد ناشی از تغییر قیمت اوراق'!I11:J11</f>
        <v>-200755887</v>
      </c>
      <c r="P8" s="77">
        <v>0</v>
      </c>
      <c r="Q8" s="108">
        <v>0</v>
      </c>
      <c r="R8" s="108">
        <f>M8+O8+Q8</f>
        <v>-118502366</v>
      </c>
      <c r="S8" s="77"/>
      <c r="T8" s="79"/>
    </row>
    <row r="9" spans="1:20" ht="30" customHeight="1">
      <c r="A9" s="188" t="s">
        <v>139</v>
      </c>
      <c r="B9" s="108"/>
      <c r="C9" s="108">
        <v>0</v>
      </c>
      <c r="D9" s="77"/>
      <c r="E9" s="108">
        <f>'درآمد ناشی از تغییر قیمت اوراق'!E7</f>
        <v>200747538</v>
      </c>
      <c r="F9" s="77"/>
      <c r="G9" s="108">
        <v>0</v>
      </c>
      <c r="H9" s="77"/>
      <c r="I9" s="108">
        <f t="shared" ref="I9:I23" si="0">C9+E9+G9</f>
        <v>200747538</v>
      </c>
      <c r="J9" s="77"/>
      <c r="K9" s="79"/>
      <c r="L9" s="77"/>
      <c r="M9" s="108">
        <v>0</v>
      </c>
      <c r="N9" s="77"/>
      <c r="O9" s="173" cm="1">
        <f t="array" ref="O9:P9">'درآمد ناشی از تغییر قیمت اوراق'!I7:J7</f>
        <v>200747538</v>
      </c>
      <c r="P9" s="77">
        <v>0</v>
      </c>
      <c r="Q9" s="108">
        <v>0</v>
      </c>
      <c r="R9" s="108">
        <f t="shared" ref="R9:R23" si="1">M9+O9+Q9</f>
        <v>200747538</v>
      </c>
      <c r="S9" s="77"/>
      <c r="T9" s="79"/>
    </row>
    <row r="10" spans="1:20" ht="30" customHeight="1">
      <c r="A10" s="188" t="s">
        <v>132</v>
      </c>
      <c r="B10" s="108"/>
      <c r="C10" s="108">
        <v>0</v>
      </c>
      <c r="D10" s="77"/>
      <c r="E10" s="108">
        <f>'درآمد ناشی از تغییر قیمت اوراق'!E8</f>
        <v>37654719</v>
      </c>
      <c r="F10" s="77"/>
      <c r="G10" s="108">
        <v>0</v>
      </c>
      <c r="H10" s="77"/>
      <c r="I10" s="108">
        <f t="shared" si="0"/>
        <v>37654719</v>
      </c>
      <c r="J10" s="77"/>
      <c r="K10" s="79"/>
      <c r="L10" s="77"/>
      <c r="M10" s="108">
        <v>0</v>
      </c>
      <c r="N10" s="77"/>
      <c r="O10" s="173" cm="1">
        <f t="array" ref="O10:P10">'درآمد ناشی از تغییر قیمت اوراق'!I8:J8</f>
        <v>37654719</v>
      </c>
      <c r="P10" s="77">
        <v>0</v>
      </c>
      <c r="Q10" s="108">
        <v>0</v>
      </c>
      <c r="R10" s="108">
        <f t="shared" si="1"/>
        <v>37654719</v>
      </c>
      <c r="S10" s="77"/>
      <c r="T10" s="79"/>
    </row>
    <row r="11" spans="1:20" ht="30" customHeight="1">
      <c r="A11" s="188" t="s">
        <v>130</v>
      </c>
      <c r="B11" s="108"/>
      <c r="C11" s="108">
        <v>0</v>
      </c>
      <c r="D11" s="77"/>
      <c r="E11" s="108">
        <f>'درآمد ناشی از تغییر قیمت اوراق'!E9</f>
        <v>10766403</v>
      </c>
      <c r="F11" s="77"/>
      <c r="G11" s="108">
        <v>0</v>
      </c>
      <c r="H11" s="77"/>
      <c r="I11" s="108">
        <f t="shared" si="0"/>
        <v>10766403</v>
      </c>
      <c r="J11" s="77"/>
      <c r="K11" s="79"/>
      <c r="L11" s="77"/>
      <c r="M11" s="108">
        <v>0</v>
      </c>
      <c r="N11" s="77"/>
      <c r="O11" s="173" cm="1">
        <f t="array" ref="O11:P11">'درآمد ناشی از تغییر قیمت اوراق'!I9:J9</f>
        <v>10766403</v>
      </c>
      <c r="P11" s="77">
        <v>0</v>
      </c>
      <c r="Q11" s="108">
        <v>0</v>
      </c>
      <c r="R11" s="108">
        <f t="shared" si="1"/>
        <v>10766403</v>
      </c>
      <c r="S11" s="77"/>
      <c r="T11" s="79"/>
    </row>
    <row r="12" spans="1:20" ht="30" customHeight="1">
      <c r="A12" s="188" t="s">
        <v>131</v>
      </c>
      <c r="B12" s="108"/>
      <c r="C12" s="108">
        <v>0</v>
      </c>
      <c r="D12" s="77"/>
      <c r="E12" s="108">
        <f>'درآمد ناشی از تغییر قیمت اوراق'!E10</f>
        <v>22379971</v>
      </c>
      <c r="F12" s="77"/>
      <c r="G12" s="108">
        <v>0</v>
      </c>
      <c r="H12" s="77"/>
      <c r="I12" s="108">
        <f t="shared" si="0"/>
        <v>22379971</v>
      </c>
      <c r="J12" s="77"/>
      <c r="K12" s="79"/>
      <c r="L12" s="77"/>
      <c r="M12" s="108">
        <v>0</v>
      </c>
      <c r="N12" s="77"/>
      <c r="O12" s="173" cm="1">
        <f t="array" ref="O12:P12">'درآمد ناشی از تغییر قیمت اوراق'!I10:J10</f>
        <v>22379971</v>
      </c>
      <c r="P12" s="77">
        <v>0</v>
      </c>
      <c r="Q12" s="108">
        <v>0</v>
      </c>
      <c r="R12" s="108">
        <f t="shared" si="1"/>
        <v>22379971</v>
      </c>
      <c r="S12" s="77"/>
      <c r="T12" s="79"/>
    </row>
    <row r="13" spans="1:20" ht="30" customHeight="1">
      <c r="A13" s="188" t="s">
        <v>107</v>
      </c>
      <c r="B13" s="108"/>
      <c r="C13" s="108">
        <v>0</v>
      </c>
      <c r="D13" s="77"/>
      <c r="E13" s="108">
        <f>'درآمد ناشی از تغییر قیمت اوراق'!E12</f>
        <v>-4064086514</v>
      </c>
      <c r="F13" s="77"/>
      <c r="G13" s="108">
        <v>0</v>
      </c>
      <c r="H13" s="77"/>
      <c r="I13" s="78">
        <f t="shared" si="0"/>
        <v>-4064086514</v>
      </c>
      <c r="J13" s="77"/>
      <c r="K13" s="79"/>
      <c r="L13" s="77"/>
      <c r="M13" s="108">
        <v>0</v>
      </c>
      <c r="N13" s="77"/>
      <c r="O13" s="78" cm="1">
        <f t="array" ref="O13:P13">'درآمد ناشی از تغییر قیمت اوراق'!I12:J12</f>
        <v>-4722306545</v>
      </c>
      <c r="P13" s="77">
        <v>0</v>
      </c>
      <c r="Q13" s="108">
        <v>0</v>
      </c>
      <c r="R13" s="108">
        <f t="shared" si="1"/>
        <v>-4722306545</v>
      </c>
      <c r="S13" s="77"/>
      <c r="T13" s="79"/>
    </row>
    <row r="14" spans="1:20" ht="30" customHeight="1">
      <c r="A14" s="188" t="s">
        <v>106</v>
      </c>
      <c r="B14" s="108"/>
      <c r="C14" s="108">
        <v>0</v>
      </c>
      <c r="D14" s="77"/>
      <c r="E14" s="108">
        <f>'درآمد ناشی از تغییر قیمت اوراق'!E13</f>
        <v>-159307437</v>
      </c>
      <c r="F14" s="77"/>
      <c r="G14" s="108">
        <v>0</v>
      </c>
      <c r="H14" s="77"/>
      <c r="I14" s="78">
        <f t="shared" si="0"/>
        <v>-159307437</v>
      </c>
      <c r="J14" s="77"/>
      <c r="K14" s="79"/>
      <c r="L14" s="77"/>
      <c r="M14" s="108">
        <v>0</v>
      </c>
      <c r="N14" s="77"/>
      <c r="O14" s="78" cm="1">
        <f t="array" ref="O14:P14">'درآمد ناشی از تغییر قیمت اوراق'!I13:J13</f>
        <v>-264082434</v>
      </c>
      <c r="P14" s="77">
        <v>0</v>
      </c>
      <c r="Q14" s="108">
        <v>0</v>
      </c>
      <c r="R14" s="108">
        <f t="shared" si="1"/>
        <v>-264082434</v>
      </c>
      <c r="S14" s="77"/>
      <c r="T14" s="79"/>
    </row>
    <row r="15" spans="1:20" ht="30" customHeight="1">
      <c r="A15" s="188" t="s">
        <v>128</v>
      </c>
      <c r="B15" s="108"/>
      <c r="C15" s="108">
        <v>0</v>
      </c>
      <c r="D15" s="77"/>
      <c r="E15" s="108">
        <f>'درآمد ناشی از تغییر قیمت اوراق'!E14</f>
        <v>-6189363</v>
      </c>
      <c r="F15" s="77"/>
      <c r="G15" s="108">
        <v>0</v>
      </c>
      <c r="H15" s="77"/>
      <c r="I15" s="78">
        <f t="shared" si="0"/>
        <v>-6189363</v>
      </c>
      <c r="J15" s="77"/>
      <c r="K15" s="79"/>
      <c r="L15" s="77"/>
      <c r="M15" s="108">
        <v>0</v>
      </c>
      <c r="N15" s="77"/>
      <c r="O15" s="78" cm="1">
        <f t="array" ref="O15:P15">'درآمد ناشی از تغییر قیمت اوراق'!I14:J14</f>
        <v>-6189363</v>
      </c>
      <c r="P15" s="77">
        <v>0</v>
      </c>
      <c r="Q15" s="108">
        <v>0</v>
      </c>
      <c r="R15" s="108">
        <f t="shared" si="1"/>
        <v>-6189363</v>
      </c>
      <c r="S15" s="77"/>
      <c r="T15" s="79"/>
    </row>
    <row r="16" spans="1:20" ht="30" customHeight="1">
      <c r="A16" s="188" t="s">
        <v>108</v>
      </c>
      <c r="B16" s="108"/>
      <c r="C16" s="108">
        <v>0</v>
      </c>
      <c r="D16" s="77"/>
      <c r="E16" s="108">
        <f>'درآمد ناشی از تغییر قیمت اوراق'!E15</f>
        <v>659450682</v>
      </c>
      <c r="F16" s="77"/>
      <c r="G16" s="108">
        <v>0</v>
      </c>
      <c r="H16" s="77"/>
      <c r="I16" s="78">
        <f t="shared" si="0"/>
        <v>659450682</v>
      </c>
      <c r="J16" s="77"/>
      <c r="K16" s="79"/>
      <c r="L16" s="77"/>
      <c r="M16" s="108">
        <v>0</v>
      </c>
      <c r="N16" s="77"/>
      <c r="O16" s="173" cm="1">
        <f t="array" ref="O16:P16">'درآمد ناشی از تغییر قیمت اوراق'!I15:J15</f>
        <v>171620488</v>
      </c>
      <c r="P16" s="77">
        <v>0</v>
      </c>
      <c r="Q16" s="108">
        <v>0</v>
      </c>
      <c r="R16" s="108">
        <f t="shared" si="1"/>
        <v>171620488</v>
      </c>
      <c r="S16" s="77"/>
      <c r="T16" s="79"/>
    </row>
    <row r="17" spans="1:23" ht="30" customHeight="1">
      <c r="A17" s="188" t="s">
        <v>104</v>
      </c>
      <c r="B17" s="108"/>
      <c r="C17" s="108">
        <v>0</v>
      </c>
      <c r="D17" s="77"/>
      <c r="E17" s="108">
        <f>'درآمد ناشی از تغییر قیمت اوراق'!E16</f>
        <v>-23515111</v>
      </c>
      <c r="F17" s="77"/>
      <c r="G17" s="108">
        <v>0</v>
      </c>
      <c r="H17" s="77"/>
      <c r="I17" s="78">
        <f t="shared" si="0"/>
        <v>-23515111</v>
      </c>
      <c r="J17" s="77"/>
      <c r="K17" s="79"/>
      <c r="L17" s="77"/>
      <c r="M17" s="108">
        <v>0</v>
      </c>
      <c r="N17" s="77"/>
      <c r="O17" s="78" cm="1">
        <f t="array" ref="O17:P17">'درآمد ناشی از تغییر قیمت اوراق'!I16:J16</f>
        <v>-36885003</v>
      </c>
      <c r="P17" s="77">
        <v>0</v>
      </c>
      <c r="Q17" s="108">
        <v>0</v>
      </c>
      <c r="R17" s="108">
        <f t="shared" si="1"/>
        <v>-36885003</v>
      </c>
      <c r="S17" s="77"/>
      <c r="T17" s="79"/>
    </row>
    <row r="18" spans="1:23" ht="30" customHeight="1">
      <c r="A18" s="188" t="s">
        <v>129</v>
      </c>
      <c r="B18" s="108"/>
      <c r="C18" s="108">
        <v>0</v>
      </c>
      <c r="D18" s="77"/>
      <c r="E18" s="108">
        <f>'درآمد ناشی از تغییر قیمت اوراق'!E17</f>
        <v>5760408</v>
      </c>
      <c r="F18" s="77"/>
      <c r="G18" s="108">
        <v>0</v>
      </c>
      <c r="H18" s="77"/>
      <c r="I18" s="78">
        <f>C18+E18+G18</f>
        <v>5760408</v>
      </c>
      <c r="J18" s="77"/>
      <c r="K18" s="79"/>
      <c r="L18" s="77"/>
      <c r="M18" s="108">
        <v>0</v>
      </c>
      <c r="N18" s="77"/>
      <c r="O18" s="173" cm="1">
        <f t="array" ref="O18:P18">'درآمد ناشی از تغییر قیمت اوراق'!I17:J17</f>
        <v>5760408</v>
      </c>
      <c r="P18" s="77">
        <v>0</v>
      </c>
      <c r="Q18" s="108">
        <v>0</v>
      </c>
      <c r="R18" s="108">
        <f t="shared" si="1"/>
        <v>5760408</v>
      </c>
      <c r="S18" s="77"/>
      <c r="T18" s="79"/>
    </row>
    <row r="19" spans="1:23" ht="30" customHeight="1">
      <c r="A19" s="188" t="s">
        <v>133</v>
      </c>
      <c r="B19" s="108"/>
      <c r="C19" s="108">
        <v>0</v>
      </c>
      <c r="D19" s="77"/>
      <c r="E19" s="108">
        <f>'درآمد ناشی از تغییر قیمت اوراق'!E18</f>
        <v>26384267</v>
      </c>
      <c r="F19" s="77"/>
      <c r="G19" s="108">
        <v>0</v>
      </c>
      <c r="H19" s="77"/>
      <c r="I19" s="108">
        <f t="shared" si="0"/>
        <v>26384267</v>
      </c>
      <c r="J19" s="77"/>
      <c r="K19" s="79"/>
      <c r="L19" s="77"/>
      <c r="M19" s="108">
        <v>0</v>
      </c>
      <c r="N19" s="77"/>
      <c r="O19" s="173" cm="1">
        <f t="array" ref="O19:P19">'درآمد ناشی از تغییر قیمت اوراق'!I18:J18</f>
        <v>26384267</v>
      </c>
      <c r="P19" s="77">
        <v>0</v>
      </c>
      <c r="Q19" s="108">
        <v>0</v>
      </c>
      <c r="R19" s="108">
        <f t="shared" si="1"/>
        <v>26384267</v>
      </c>
      <c r="S19" s="77"/>
      <c r="T19" s="79"/>
    </row>
    <row r="20" spans="1:23" ht="30" customHeight="1">
      <c r="A20" s="188" t="s">
        <v>124</v>
      </c>
      <c r="B20" s="108"/>
      <c r="C20" s="108">
        <v>0</v>
      </c>
      <c r="D20" s="77"/>
      <c r="E20" s="108">
        <f>'درآمد ناشی از تغییر قیمت اوراق'!E21</f>
        <v>-317247263</v>
      </c>
      <c r="F20" s="77"/>
      <c r="G20" s="108">
        <v>0</v>
      </c>
      <c r="H20" s="77"/>
      <c r="I20" s="78">
        <f t="shared" si="0"/>
        <v>-317247263</v>
      </c>
      <c r="J20" s="77"/>
      <c r="K20" s="79"/>
      <c r="L20" s="77"/>
      <c r="M20" s="108">
        <v>0</v>
      </c>
      <c r="N20" s="77"/>
      <c r="O20" s="173" cm="1">
        <f t="array" ref="O20:P20">'درآمد ناشی از تغییر قیمت اوراق'!I21:J21</f>
        <v>-317247263</v>
      </c>
      <c r="P20" s="77">
        <v>0</v>
      </c>
      <c r="Q20" s="108">
        <v>0</v>
      </c>
      <c r="R20" s="108">
        <f t="shared" si="1"/>
        <v>-317247263</v>
      </c>
      <c r="S20" s="77"/>
      <c r="T20" s="79"/>
    </row>
    <row r="21" spans="1:23" ht="30" customHeight="1">
      <c r="A21" s="188" t="s">
        <v>124</v>
      </c>
      <c r="B21" s="108"/>
      <c r="C21" s="108">
        <v>0</v>
      </c>
      <c r="D21" s="77"/>
      <c r="E21" s="108">
        <f>'درآمد ناشی از تغییر قیمت اوراق'!E22</f>
        <v>-240295550</v>
      </c>
      <c r="F21" s="77"/>
      <c r="G21" s="108">
        <v>0</v>
      </c>
      <c r="H21" s="77"/>
      <c r="I21" s="78">
        <f t="shared" si="0"/>
        <v>-240295550</v>
      </c>
      <c r="J21" s="77"/>
      <c r="K21" s="79"/>
      <c r="L21" s="77"/>
      <c r="M21" s="108">
        <v>0</v>
      </c>
      <c r="N21" s="77"/>
      <c r="O21" s="173" cm="1">
        <f t="array" ref="O21:P21">'درآمد ناشی از تغییر قیمت اوراق'!I22:J22</f>
        <v>-240295550</v>
      </c>
      <c r="P21" s="77">
        <v>0</v>
      </c>
      <c r="Q21" s="108">
        <v>0</v>
      </c>
      <c r="R21" s="108">
        <f t="shared" si="1"/>
        <v>-240295550</v>
      </c>
      <c r="S21" s="77"/>
      <c r="T21" s="79"/>
    </row>
    <row r="22" spans="1:23" ht="30" customHeight="1">
      <c r="A22" s="188" t="s">
        <v>126</v>
      </c>
      <c r="B22" s="108"/>
      <c r="C22" s="108">
        <v>0</v>
      </c>
      <c r="D22" s="77"/>
      <c r="E22" s="108">
        <f>'درآمد ناشی از تغییر قیمت اوراق'!E19</f>
        <v>-10419785687</v>
      </c>
      <c r="F22" s="77"/>
      <c r="G22" s="108">
        <v>0</v>
      </c>
      <c r="H22" s="77"/>
      <c r="I22" s="78">
        <f t="shared" si="0"/>
        <v>-10419785687</v>
      </c>
      <c r="J22" s="77"/>
      <c r="K22" s="79"/>
      <c r="L22" s="77"/>
      <c r="M22" s="108">
        <v>0</v>
      </c>
      <c r="N22" s="77"/>
      <c r="O22" s="78" cm="1">
        <f t="array" ref="O22:P22">'درآمد ناشی از تغییر قیمت اوراق'!I19:J19</f>
        <v>-10419785687</v>
      </c>
      <c r="P22" s="77">
        <v>0</v>
      </c>
      <c r="Q22" s="108">
        <v>0</v>
      </c>
      <c r="R22" s="108">
        <f t="shared" si="1"/>
        <v>-10419785687</v>
      </c>
      <c r="S22" s="77"/>
      <c r="T22" s="79"/>
    </row>
    <row r="23" spans="1:23" ht="30" customHeight="1">
      <c r="A23" s="188" t="s">
        <v>125</v>
      </c>
      <c r="B23" s="108"/>
      <c r="C23" s="108">
        <v>0</v>
      </c>
      <c r="D23" s="77"/>
      <c r="E23" s="108">
        <f>'درآمد ناشی از تغییر قیمت اوراق'!E20</f>
        <v>-2655385100</v>
      </c>
      <c r="F23" s="77"/>
      <c r="G23" s="108">
        <f>'درآمد ناشی از فروش  '!I7</f>
        <v>2875528494</v>
      </c>
      <c r="H23" s="77"/>
      <c r="I23" s="108">
        <f t="shared" si="0"/>
        <v>220143394</v>
      </c>
      <c r="J23" s="77"/>
      <c r="K23" s="79"/>
      <c r="L23" s="77"/>
      <c r="M23" s="108">
        <v>0</v>
      </c>
      <c r="N23" s="77"/>
      <c r="O23" s="78" cm="1">
        <f t="array" ref="O23:P23">'درآمد ناشی از تغییر قیمت اوراق'!I20:J20</f>
        <v>-2655385100</v>
      </c>
      <c r="P23" s="77">
        <v>0</v>
      </c>
      <c r="Q23" s="108">
        <f>'درآمد ناشی از فروش  '!Q7</f>
        <v>2875528494</v>
      </c>
      <c r="R23" s="108">
        <f t="shared" si="1"/>
        <v>220143394</v>
      </c>
      <c r="S23" s="77"/>
      <c r="T23" s="79"/>
    </row>
    <row r="24" spans="1:23" s="60" customFormat="1" ht="30" customHeight="1" thickBot="1">
      <c r="A24" s="82" t="s">
        <v>14</v>
      </c>
      <c r="B24" s="80"/>
      <c r="C24" s="86">
        <f>SUM(C8:C23)</f>
        <v>82253521</v>
      </c>
      <c r="D24" s="80"/>
      <c r="E24" s="86">
        <f>SUM(E8:E23)</f>
        <v>-17013163061</v>
      </c>
      <c r="F24" s="86">
        <f>SUM(F8:F23)</f>
        <v>0</v>
      </c>
      <c r="G24" s="86">
        <f>SUM(G8:G23)</f>
        <v>2875528494</v>
      </c>
      <c r="H24" s="86">
        <f>SUM(H8:H23)</f>
        <v>0</v>
      </c>
      <c r="I24" s="86">
        <f>SUM(I8:I23)</f>
        <v>-14055381046</v>
      </c>
      <c r="J24" s="80"/>
      <c r="K24" s="81"/>
      <c r="L24" s="80"/>
      <c r="M24" s="86">
        <f>SUM(M8:M23)</f>
        <v>82253521</v>
      </c>
      <c r="N24" s="80"/>
      <c r="O24" s="86">
        <f>SUM(O8:O23)</f>
        <v>-18387619038</v>
      </c>
      <c r="P24" s="86">
        <f>SUM(P8:P23)</f>
        <v>0</v>
      </c>
      <c r="Q24" s="86">
        <f>SUM(Q8:Q23)</f>
        <v>2875528494</v>
      </c>
      <c r="R24" s="86">
        <f>SUM(R8:R23)</f>
        <v>-15429837023</v>
      </c>
      <c r="S24" s="80"/>
      <c r="T24" s="81"/>
    </row>
    <row r="25" spans="1:23" ht="30" customHeight="1" thickTop="1">
      <c r="E25" s="107"/>
      <c r="I25" s="61"/>
      <c r="M25" s="79"/>
      <c r="O25" s="174"/>
    </row>
    <row r="26" spans="1:23" ht="30" customHeight="1">
      <c r="G26" s="57"/>
      <c r="M26" s="79"/>
    </row>
    <row r="27" spans="1:23" ht="30" customHeight="1">
      <c r="G27" s="57"/>
      <c r="K27" s="58"/>
      <c r="M27" s="79"/>
      <c r="T27" s="58"/>
      <c r="W27" s="62"/>
    </row>
    <row r="28" spans="1:23" ht="30" customHeight="1">
      <c r="M28" s="58"/>
    </row>
    <row r="29" spans="1:23" ht="30" customHeight="1">
      <c r="M29" s="58"/>
      <c r="O29" s="58">
        <f>O26-O27-O28</f>
        <v>0</v>
      </c>
    </row>
    <row r="30" spans="1:23" ht="30" customHeight="1">
      <c r="M30" s="57"/>
    </row>
    <row r="31" spans="1:23" ht="30" customHeight="1">
      <c r="K31" s="58"/>
      <c r="M31" s="59"/>
    </row>
  </sheetData>
  <autoFilter ref="A1:A27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T13"/>
  <sheetViews>
    <sheetView rightToLeft="1" view="pageBreakPreview" zoomScaleNormal="100" zoomScaleSheetLayoutView="100" workbookViewId="0">
      <selection activeCell="H12" sqref="H12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6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8.5703125" style="4" customWidth="1"/>
    <col min="11" max="11" width="0.28515625" style="13" customWidth="1"/>
    <col min="12" max="15" width="9.140625" style="13"/>
    <col min="16" max="16" width="14.7109375" style="13" bestFit="1" customWidth="1"/>
    <col min="17" max="17" width="15" style="13" bestFit="1" customWidth="1"/>
    <col min="18" max="16384" width="9.140625" style="13"/>
  </cols>
  <sheetData>
    <row r="1" spans="1:20" ht="30" customHeight="1">
      <c r="A1" s="191" t="s">
        <v>100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20" ht="30" customHeight="1">
      <c r="A2" s="191" t="s">
        <v>85</v>
      </c>
      <c r="B2" s="191"/>
      <c r="C2" s="191"/>
      <c r="D2" s="191"/>
      <c r="E2" s="191"/>
      <c r="F2" s="191"/>
      <c r="G2" s="191"/>
      <c r="H2" s="191"/>
      <c r="I2" s="191"/>
      <c r="J2" s="191"/>
    </row>
    <row r="3" spans="1:20" ht="30" customHeight="1">
      <c r="A3" s="191" t="s">
        <v>122</v>
      </c>
      <c r="B3" s="191"/>
      <c r="C3" s="191"/>
      <c r="D3" s="191"/>
      <c r="E3" s="191"/>
      <c r="F3" s="191"/>
      <c r="G3" s="191"/>
      <c r="H3" s="191"/>
      <c r="I3" s="191"/>
      <c r="J3" s="191"/>
    </row>
    <row r="4" spans="1:20" ht="30" customHeight="1">
      <c r="A4" s="44" t="s">
        <v>92</v>
      </c>
      <c r="B4" s="205" t="s">
        <v>54</v>
      </c>
      <c r="C4" s="205"/>
      <c r="D4" s="205"/>
      <c r="E4" s="205"/>
      <c r="F4" s="205"/>
      <c r="G4" s="205"/>
      <c r="H4" s="205"/>
      <c r="I4" s="205"/>
      <c r="J4" s="205"/>
    </row>
    <row r="5" spans="1:20" ht="30" customHeight="1">
      <c r="A5" s="192"/>
      <c r="B5" s="192"/>
      <c r="D5" s="216" t="s">
        <v>48</v>
      </c>
      <c r="E5" s="216"/>
      <c r="F5" s="216"/>
      <c r="H5" s="216" t="s">
        <v>49</v>
      </c>
      <c r="I5" s="216"/>
      <c r="J5" s="216"/>
    </row>
    <row r="6" spans="1:20" ht="44.25" customHeight="1">
      <c r="A6" s="216" t="s">
        <v>55</v>
      </c>
      <c r="B6" s="216"/>
      <c r="D6" s="12" t="s">
        <v>56</v>
      </c>
      <c r="E6" s="5"/>
      <c r="F6" s="12" t="s">
        <v>57</v>
      </c>
      <c r="H6" s="12" t="s">
        <v>56</v>
      </c>
      <c r="I6" s="5"/>
      <c r="J6" s="12" t="s">
        <v>57</v>
      </c>
      <c r="Q6" s="28"/>
      <c r="T6" s="28"/>
    </row>
    <row r="7" spans="1:20" ht="30" customHeight="1">
      <c r="A7" s="228" t="s">
        <v>109</v>
      </c>
      <c r="B7" s="228"/>
      <c r="D7" s="6">
        <f>'سود سپرده بانکی'!G7</f>
        <v>2408651</v>
      </c>
      <c r="F7" s="7"/>
      <c r="H7" s="6">
        <f>'سود سپرده بانکی'!M7</f>
        <v>5751142616</v>
      </c>
      <c r="J7" s="7"/>
      <c r="P7" s="28"/>
      <c r="Q7" s="28"/>
      <c r="T7" s="28"/>
    </row>
    <row r="8" spans="1:20" ht="30" customHeight="1">
      <c r="A8" s="195" t="s">
        <v>134</v>
      </c>
      <c r="B8" s="195"/>
      <c r="D8" s="8">
        <f>'سود سپرده بانکی'!G8</f>
        <v>55227566603</v>
      </c>
      <c r="F8" s="9"/>
      <c r="H8" s="8">
        <f>'سود سپرده بانکی'!M8</f>
        <v>136711680540</v>
      </c>
      <c r="J8" s="9"/>
      <c r="P8" s="28"/>
      <c r="Q8" s="28"/>
      <c r="T8" s="28"/>
    </row>
    <row r="9" spans="1:20" ht="30" customHeight="1">
      <c r="A9" s="195" t="s">
        <v>35</v>
      </c>
      <c r="B9" s="195"/>
      <c r="D9" s="8">
        <f>'سود سپرده بانکی'!G9</f>
        <v>934081</v>
      </c>
      <c r="F9" s="9"/>
      <c r="H9" s="8">
        <f>'سود سپرده بانکی'!M9</f>
        <v>934081</v>
      </c>
      <c r="J9" s="9"/>
      <c r="P9" s="28"/>
      <c r="Q9" s="28"/>
      <c r="T9" s="28"/>
    </row>
    <row r="10" spans="1:20" ht="30" customHeight="1">
      <c r="A10" s="195" t="s">
        <v>135</v>
      </c>
      <c r="B10" s="195"/>
      <c r="D10" s="8">
        <f>'سود سپرده بانکی'!G10</f>
        <v>700664442</v>
      </c>
      <c r="F10" s="9"/>
      <c r="H10" s="8">
        <f>'سود سپرده بانکی'!M10</f>
        <v>700664442</v>
      </c>
      <c r="J10" s="9"/>
      <c r="P10" s="28"/>
      <c r="Q10" s="28"/>
      <c r="T10" s="28"/>
    </row>
    <row r="11" spans="1:20" ht="30" hidden="1" customHeight="1">
      <c r="A11" s="192"/>
      <c r="B11" s="192"/>
      <c r="D11" s="9"/>
      <c r="F11" s="11"/>
      <c r="H11" s="10"/>
      <c r="J11" s="11"/>
    </row>
    <row r="12" spans="1:20" ht="30" customHeight="1" thickBot="1">
      <c r="A12" s="191" t="s">
        <v>14</v>
      </c>
      <c r="B12" s="191"/>
      <c r="D12" s="21">
        <f>SUM(D7:D11)</f>
        <v>55931573777</v>
      </c>
      <c r="E12" s="15"/>
      <c r="F12" s="21"/>
      <c r="G12" s="15"/>
      <c r="H12" s="21">
        <f>SUM(H7:H11)</f>
        <v>143164421679</v>
      </c>
      <c r="I12" s="15"/>
      <c r="J12" s="21"/>
      <c r="P12" s="28"/>
      <c r="Q12" s="28"/>
    </row>
    <row r="13" spans="1:20" ht="30" customHeight="1" thickTop="1">
      <c r="P13" s="28"/>
      <c r="Q13" s="28"/>
    </row>
  </sheetData>
  <mergeCells count="14">
    <mergeCell ref="A1:J1"/>
    <mergeCell ref="A2:J2"/>
    <mergeCell ref="A3:J3"/>
    <mergeCell ref="B4:J4"/>
    <mergeCell ref="D5:F5"/>
    <mergeCell ref="H5:J5"/>
    <mergeCell ref="A5:B5"/>
    <mergeCell ref="A12:B12"/>
    <mergeCell ref="A6:B6"/>
    <mergeCell ref="A7:B7"/>
    <mergeCell ref="A11:B11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5"/>
  <sheetViews>
    <sheetView rightToLeft="1" view="pageBreakPreview" zoomScaleNormal="100" zoomScaleSheetLayoutView="100" workbookViewId="0">
      <selection activeCell="M15" sqref="M15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8.28515625" style="4" customWidth="1"/>
    <col min="4" max="4" width="1.28515625" style="4" customWidth="1"/>
    <col min="5" max="5" width="15.7109375" style="4" customWidth="1"/>
    <col min="6" max="6" width="1.28515625" style="4" customWidth="1"/>
    <col min="7" max="7" width="17.85546875" style="4" customWidth="1"/>
    <col min="8" max="8" width="1.28515625" style="4" customWidth="1"/>
    <col min="9" max="9" width="16.85546875" style="4" customWidth="1"/>
    <col min="10" max="10" width="1.28515625" style="4" customWidth="1"/>
    <col min="11" max="11" width="16.85546875" style="4" customWidth="1"/>
    <col min="12" max="12" width="1.28515625" style="4" customWidth="1"/>
    <col min="13" max="13" width="19.85546875" style="4" customWidth="1"/>
    <col min="14" max="14" width="0.28515625" style="13" customWidth="1"/>
    <col min="15" max="16384" width="9.140625" style="13"/>
  </cols>
  <sheetData>
    <row r="1" spans="1:13" ht="30" customHeight="1">
      <c r="A1" s="191" t="s">
        <v>102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30" customHeight="1">
      <c r="A2" s="191" t="s">
        <v>85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</row>
    <row r="3" spans="1:13" ht="30" customHeight="1">
      <c r="A3" s="191" t="s">
        <v>122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</row>
    <row r="4" spans="1:13" ht="30" customHeight="1">
      <c r="A4" s="205" t="s">
        <v>69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30" customHeight="1">
      <c r="A5" s="216" t="s">
        <v>38</v>
      </c>
      <c r="C5" s="216" t="s">
        <v>48</v>
      </c>
      <c r="D5" s="216"/>
      <c r="E5" s="216"/>
      <c r="F5" s="216"/>
      <c r="G5" s="216"/>
      <c r="I5" s="216" t="s">
        <v>49</v>
      </c>
      <c r="J5" s="216"/>
      <c r="K5" s="216"/>
      <c r="L5" s="216"/>
      <c r="M5" s="216"/>
    </row>
    <row r="6" spans="1:13" ht="30" customHeight="1">
      <c r="A6" s="216"/>
      <c r="C6" s="12" t="s">
        <v>67</v>
      </c>
      <c r="D6" s="5"/>
      <c r="E6" s="12" t="s">
        <v>65</v>
      </c>
      <c r="F6" s="5"/>
      <c r="G6" s="12" t="s">
        <v>68</v>
      </c>
      <c r="I6" s="12" t="s">
        <v>67</v>
      </c>
      <c r="J6" s="5"/>
      <c r="K6" s="12" t="s">
        <v>65</v>
      </c>
      <c r="L6" s="5"/>
      <c r="M6" s="12" t="s">
        <v>68</v>
      </c>
    </row>
    <row r="7" spans="1:13" ht="30" customHeight="1">
      <c r="A7" s="167" t="s">
        <v>109</v>
      </c>
      <c r="C7" s="175">
        <v>2408651</v>
      </c>
      <c r="E7" s="175">
        <v>0</v>
      </c>
      <c r="G7" s="175">
        <v>2408651</v>
      </c>
      <c r="I7" s="175">
        <v>5751142616</v>
      </c>
      <c r="K7" s="175">
        <v>0</v>
      </c>
      <c r="M7" s="175">
        <v>5751142616</v>
      </c>
    </row>
    <row r="8" spans="1:13" ht="30" customHeight="1">
      <c r="A8" s="165" t="s">
        <v>134</v>
      </c>
      <c r="C8" s="176">
        <v>55206684923</v>
      </c>
      <c r="E8" s="176">
        <v>20881680</v>
      </c>
      <c r="G8" s="176">
        <f>C8+E8</f>
        <v>55227566603</v>
      </c>
      <c r="I8" s="176">
        <v>137064219140</v>
      </c>
      <c r="K8" s="176">
        <v>-352538600</v>
      </c>
      <c r="M8" s="176">
        <f>I8+K8</f>
        <v>136711680540</v>
      </c>
    </row>
    <row r="9" spans="1:13" ht="30" customHeight="1">
      <c r="A9" s="165" t="s">
        <v>35</v>
      </c>
      <c r="C9" s="176">
        <v>934081</v>
      </c>
      <c r="E9" s="176">
        <v>0</v>
      </c>
      <c r="G9" s="176">
        <v>934081</v>
      </c>
      <c r="I9" s="176">
        <v>934081</v>
      </c>
      <c r="K9" s="176">
        <v>0</v>
      </c>
      <c r="M9" s="176">
        <v>934081</v>
      </c>
    </row>
    <row r="10" spans="1:13" ht="30" customHeight="1">
      <c r="A10" s="165" t="s">
        <v>135</v>
      </c>
      <c r="C10" s="176">
        <v>700664442</v>
      </c>
      <c r="E10" s="176">
        <v>0</v>
      </c>
      <c r="G10" s="176">
        <v>700664442</v>
      </c>
      <c r="I10" s="176">
        <v>700664442</v>
      </c>
      <c r="K10" s="176">
        <v>0</v>
      </c>
      <c r="M10" s="176">
        <v>700664442</v>
      </c>
    </row>
    <row r="11" spans="1:13" ht="30" hidden="1" customHeight="1">
      <c r="A11" s="20"/>
      <c r="C11" s="10"/>
      <c r="E11" s="8">
        <v>0</v>
      </c>
      <c r="G11" s="8">
        <f t="shared" ref="G11" si="0">C11-E11</f>
        <v>0</v>
      </c>
      <c r="I11" s="10"/>
      <c r="K11" s="10">
        <v>0</v>
      </c>
      <c r="M11" s="8">
        <f t="shared" ref="M11" si="1">I11+K11</f>
        <v>0</v>
      </c>
    </row>
    <row r="12" spans="1:13" ht="30" customHeight="1" thickBot="1">
      <c r="A12" s="15" t="s">
        <v>14</v>
      </c>
      <c r="C12" s="21">
        <f>SUM(C7:C11)</f>
        <v>55910692097</v>
      </c>
      <c r="D12" s="15"/>
      <c r="E12" s="137">
        <f>SUM(E7:E10)</f>
        <v>20881680</v>
      </c>
      <c r="F12" s="15"/>
      <c r="G12" s="21">
        <f>SUM(G7:G10)</f>
        <v>55931573777</v>
      </c>
      <c r="H12" s="15"/>
      <c r="I12" s="21">
        <f>SUM(I7:I11)</f>
        <v>143516960279</v>
      </c>
      <c r="J12" s="15"/>
      <c r="K12" s="26">
        <f>SUM(K7:K11)</f>
        <v>-352538600</v>
      </c>
      <c r="L12" s="15"/>
      <c r="M12" s="152">
        <f>SUM(M7:M11)</f>
        <v>143164421679</v>
      </c>
    </row>
    <row r="13" spans="1:13" ht="30" customHeight="1" thickTop="1"/>
    <row r="14" spans="1:13" ht="30" customHeight="1">
      <c r="C14" s="25"/>
      <c r="I14" s="25"/>
    </row>
    <row r="15" spans="1:13" ht="30" customHeight="1">
      <c r="M15" s="8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6" fitToHeight="0" orientation="landscape" r:id="rId1"/>
  <ignoredErrors>
    <ignoredError sqref="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سود سپرده بانکی</vt:lpstr>
      <vt:lpstr>سایر درآمدها</vt:lpstr>
      <vt:lpstr>درآمد سود سهام</vt:lpstr>
      <vt:lpstr>درآمد ناشی از فروش  </vt:lpstr>
      <vt:lpstr>درآمد ناشی از تغییر قیمت اوراق</vt:lpstr>
      <vt:lpstr>درآمد اعمال اختیار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2026-05-31T07:56:14Z</dcterms:modified>
</cp:coreProperties>
</file>