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official\صندوق\Bakhshi Sanaye Surena\رویین\گزارشات قانونی و عملکرد\صورت وضعیت پرتفوی\1405\14050331\"/>
    </mc:Choice>
  </mc:AlternateContent>
  <xr:revisionPtr revIDLastSave="0" documentId="13_ncr:1_{1ED555A0-634E-449D-9640-0737244B9010}" xr6:coauthVersionLast="47" xr6:coauthVersionMax="47" xr10:uidLastSave="{00000000-0000-0000-0000-000000000000}"/>
  <bookViews>
    <workbookView xWindow="-120" yWindow="-120" windowWidth="29040" windowHeight="15840" firstSheet="1" activeTab="4" xr2:uid="{00000000-000D-0000-FFFF-FFFF00000000}"/>
  </bookViews>
  <sheets>
    <sheet name="صورت وضعیت" sheetId="1" r:id="rId1"/>
    <sheet name="سهام" sheetId="2" r:id="rId2"/>
    <sheet name="تعدیل قیمت" sheetId="22" state="hidden" r:id="rId3"/>
    <sheet name="سپرده" sheetId="7" r:id="rId4"/>
    <sheet name="درآمد" sheetId="8" r:id="rId5"/>
    <sheet name="درآمد سرمایه گذاری در سهام" sheetId="9" r:id="rId6"/>
    <sheet name="درآمد سپرده بانکی" sheetId="13" r:id="rId7"/>
    <sheet name="سود سپرده بانکی" sheetId="18" r:id="rId8"/>
    <sheet name="سایر درآمدها" sheetId="14" r:id="rId9"/>
    <sheet name="درآمد سود سهام" sheetId="15" r:id="rId10"/>
    <sheet name="درآمد ناشی از فروش" sheetId="19" r:id="rId11"/>
    <sheet name="درآمد ناشی از تغییر قیمت اوراق" sheetId="21" r:id="rId12"/>
  </sheets>
  <definedNames>
    <definedName name="_xlnm._FilterDatabase" localSheetId="2" hidden="1">'تعدیل قیمت'!$A$1:$A$45</definedName>
    <definedName name="_xlnm._FilterDatabase" localSheetId="5" hidden="1">'درآمد سرمایه گذاری در سهام'!$A$1:$A$83</definedName>
    <definedName name="_xlnm._FilterDatabase" localSheetId="9" hidden="1">'درآمد سود سهام'!$A$1:$A$43</definedName>
    <definedName name="_xlnm._FilterDatabase" localSheetId="11" hidden="1">'درآمد ناشی از تغییر قیمت اوراق'!$A$1:$A$61</definedName>
    <definedName name="_xlnm._FilterDatabase" localSheetId="10" hidden="1">'درآمد ناشی از فروش'!$A$1:$A$71</definedName>
    <definedName name="_xlnm._FilterDatabase" localSheetId="1" hidden="1">سهام!$A$7:$C$55</definedName>
    <definedName name="_xlnm.Print_Area" localSheetId="2">'تعدیل قیمت'!$A$1:$O$41</definedName>
    <definedName name="_xlnm.Print_Area" localSheetId="4">درآمد!$A$1:$K$12</definedName>
    <definedName name="_xlnm.Print_Area" localSheetId="6">'درآمد سپرده بانکی'!$A$1:$K$11</definedName>
    <definedName name="_xlnm.Print_Area" localSheetId="5">'درآمد سرمایه گذاری در سهام'!$A$1:$W$72</definedName>
    <definedName name="_xlnm.Print_Area" localSheetId="9">'درآمد سود سهام'!$A$1:$T$39</definedName>
    <definedName name="_xlnm.Print_Area" localSheetId="11">'درآمد ناشی از تغییر قیمت اوراق'!$A$1:$Q$54</definedName>
    <definedName name="_xlnm.Print_Area" localSheetId="10">'درآمد ناشی از فروش'!$A$1:$R$63</definedName>
    <definedName name="_xlnm.Print_Area" localSheetId="8">'سایر درآمدها'!$A$1:$G$12</definedName>
    <definedName name="_xlnm.Print_Area" localSheetId="3">سپرده!$A$1:$M$12</definedName>
    <definedName name="_xlnm.Print_Area" localSheetId="1">سهام!$A$1:$AA$55</definedName>
    <definedName name="_xlnm.Print_Area" localSheetId="7">'سود سپرده بانکی'!$A$1:$N$11</definedName>
    <definedName name="_xlnm.Print_Area" localSheetId="0">'صورت وضعیت'!$A$1:$C$24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9" l="1"/>
  <c r="I10" i="9"/>
  <c r="I11" i="9"/>
  <c r="I12" i="9"/>
  <c r="I14" i="9"/>
  <c r="I15" i="9"/>
  <c r="I17" i="9"/>
  <c r="I18" i="9"/>
  <c r="I19" i="9"/>
  <c r="I20" i="9"/>
  <c r="I21" i="9"/>
  <c r="I28" i="9"/>
  <c r="I32" i="9"/>
  <c r="I33" i="9"/>
  <c r="I36" i="9"/>
  <c r="I39" i="9"/>
  <c r="I41" i="9"/>
  <c r="I43" i="9"/>
  <c r="I50" i="9"/>
  <c r="I51" i="9"/>
  <c r="I54" i="9"/>
  <c r="I64" i="9"/>
  <c r="I66" i="9"/>
  <c r="I67" i="9"/>
  <c r="I68" i="9"/>
  <c r="I69" i="9"/>
  <c r="I70" i="9"/>
  <c r="I71" i="9"/>
  <c r="O64" i="9"/>
  <c r="O66" i="9"/>
  <c r="O67" i="9"/>
  <c r="U67" i="9" s="1"/>
  <c r="O68" i="9"/>
  <c r="U68" i="9" s="1"/>
  <c r="O69" i="9"/>
  <c r="U69" i="9" s="1"/>
  <c r="O71" i="9"/>
  <c r="O70" i="9"/>
  <c r="U70" i="9" s="1"/>
  <c r="E70" i="9"/>
  <c r="O20" i="9"/>
  <c r="E20" i="9"/>
  <c r="E69" i="9"/>
  <c r="E68" i="9"/>
  <c r="E67" i="9"/>
  <c r="E71" i="9"/>
  <c r="E66" i="9"/>
  <c r="E64" i="9"/>
  <c r="O45" i="21"/>
  <c r="O46" i="21"/>
  <c r="O47" i="21"/>
  <c r="O48" i="21"/>
  <c r="O49" i="21"/>
  <c r="O50" i="21"/>
  <c r="O51" i="21"/>
  <c r="O52" i="21"/>
  <c r="O44" i="21"/>
  <c r="O53" i="21" s="1"/>
  <c r="E14" i="21"/>
  <c r="E8" i="21"/>
  <c r="E10" i="21"/>
  <c r="E23" i="21"/>
  <c r="E34" i="21"/>
  <c r="C34" i="21"/>
  <c r="E29" i="21"/>
  <c r="C29" i="21"/>
  <c r="C27" i="21"/>
  <c r="C28" i="21"/>
  <c r="C19" i="21"/>
  <c r="C17" i="21"/>
  <c r="C9" i="21"/>
  <c r="G53" i="21"/>
  <c r="E52" i="21"/>
  <c r="E51" i="21"/>
  <c r="E50" i="21"/>
  <c r="E49" i="21"/>
  <c r="E48" i="21"/>
  <c r="E47" i="21"/>
  <c r="E46" i="21"/>
  <c r="E45" i="21"/>
  <c r="E44" i="21"/>
  <c r="C52" i="21"/>
  <c r="K52" i="21" s="1"/>
  <c r="C51" i="21"/>
  <c r="K51" i="21" s="1"/>
  <c r="C50" i="21"/>
  <c r="K50" i="21" s="1"/>
  <c r="C49" i="21"/>
  <c r="K49" i="21" s="1"/>
  <c r="C48" i="21"/>
  <c r="K48" i="21" s="1"/>
  <c r="C47" i="21"/>
  <c r="K47" i="21" s="1"/>
  <c r="C46" i="21"/>
  <c r="K46" i="21" s="1"/>
  <c r="C45" i="21"/>
  <c r="K45" i="21" s="1"/>
  <c r="C44" i="21"/>
  <c r="K44" i="21" s="1"/>
  <c r="E43" i="21"/>
  <c r="E42" i="21"/>
  <c r="E41" i="21"/>
  <c r="E40" i="21"/>
  <c r="E39" i="21"/>
  <c r="E38" i="21"/>
  <c r="E37" i="21"/>
  <c r="E36" i="21"/>
  <c r="E33" i="21"/>
  <c r="E32" i="21"/>
  <c r="C32" i="21"/>
  <c r="E31" i="21"/>
  <c r="E30" i="21"/>
  <c r="E28" i="21"/>
  <c r="E27" i="21"/>
  <c r="E26" i="21"/>
  <c r="E25" i="21"/>
  <c r="E24" i="21"/>
  <c r="E22" i="21"/>
  <c r="E21" i="21"/>
  <c r="E20" i="21"/>
  <c r="E19" i="21"/>
  <c r="E17" i="21"/>
  <c r="E16" i="21"/>
  <c r="E15" i="21"/>
  <c r="E13" i="21"/>
  <c r="E12" i="21"/>
  <c r="E11" i="21"/>
  <c r="E9" i="21"/>
  <c r="E7" i="21"/>
  <c r="S12" i="9"/>
  <c r="M24" i="9"/>
  <c r="C24" i="9"/>
  <c r="M37" i="9"/>
  <c r="C37" i="9"/>
  <c r="M44" i="9"/>
  <c r="C44" i="9"/>
  <c r="O58" i="19"/>
  <c r="O59" i="19"/>
  <c r="O60" i="19"/>
  <c r="O61" i="19"/>
  <c r="O62" i="19"/>
  <c r="O57" i="19"/>
  <c r="O63" i="19" s="1"/>
  <c r="G63" i="19"/>
  <c r="E62" i="19"/>
  <c r="E61" i="19"/>
  <c r="E60" i="19"/>
  <c r="E59" i="19"/>
  <c r="E58" i="19"/>
  <c r="E57" i="19"/>
  <c r="E53" i="19"/>
  <c r="E50" i="19"/>
  <c r="E49" i="19"/>
  <c r="E41" i="19"/>
  <c r="E38" i="19"/>
  <c r="E24" i="19"/>
  <c r="E21" i="19"/>
  <c r="E13" i="19"/>
  <c r="E63" i="19" s="1"/>
  <c r="C62" i="19"/>
  <c r="K62" i="19" s="1"/>
  <c r="C24" i="19"/>
  <c r="C50" i="19"/>
  <c r="C38" i="19"/>
  <c r="C49" i="19"/>
  <c r="C61" i="19"/>
  <c r="K61" i="19" s="1"/>
  <c r="C13" i="19"/>
  <c r="C60" i="19"/>
  <c r="K60" i="19" s="1"/>
  <c r="C59" i="19"/>
  <c r="K59" i="19" s="1"/>
  <c r="C58" i="19"/>
  <c r="K58" i="19" s="1"/>
  <c r="C53" i="19"/>
  <c r="C41" i="19"/>
  <c r="C57" i="19"/>
  <c r="K57" i="19" s="1"/>
  <c r="C21" i="19"/>
  <c r="M64" i="9"/>
  <c r="C64" i="9"/>
  <c r="O39" i="15"/>
  <c r="K39" i="15"/>
  <c r="I39" i="15"/>
  <c r="Q36" i="15"/>
  <c r="S36" i="15" s="1"/>
  <c r="Q37" i="15"/>
  <c r="S37" i="15" s="1"/>
  <c r="S38" i="15"/>
  <c r="Q35" i="15"/>
  <c r="M36" i="15"/>
  <c r="M37" i="15"/>
  <c r="M39" i="15" s="1"/>
  <c r="M38" i="15"/>
  <c r="M35" i="15"/>
  <c r="E35" i="15"/>
  <c r="E36" i="15"/>
  <c r="E37" i="15"/>
  <c r="E38" i="15"/>
  <c r="J9" i="7"/>
  <c r="L9" i="7" s="1"/>
  <c r="W18" i="2"/>
  <c r="S9" i="2"/>
  <c r="C20" i="21" s="1"/>
  <c r="S10" i="2"/>
  <c r="C7" i="21" s="1"/>
  <c r="S11" i="2"/>
  <c r="S12" i="2"/>
  <c r="C8" i="21" s="1"/>
  <c r="S13" i="2"/>
  <c r="C31" i="21" s="1"/>
  <c r="S14" i="2"/>
  <c r="S15" i="2"/>
  <c r="C23" i="21" s="1"/>
  <c r="S16" i="2"/>
  <c r="C24" i="21" s="1"/>
  <c r="S17" i="2"/>
  <c r="S18" i="2"/>
  <c r="S19" i="2"/>
  <c r="S20" i="2"/>
  <c r="C25" i="21" s="1"/>
  <c r="S21" i="2"/>
  <c r="C40" i="21" s="1"/>
  <c r="S22" i="2"/>
  <c r="C12" i="21" s="1"/>
  <c r="S23" i="2"/>
  <c r="C10" i="21" s="1"/>
  <c r="S24" i="2"/>
  <c r="C33" i="21" s="1"/>
  <c r="S25" i="2"/>
  <c r="C15" i="21" s="1"/>
  <c r="S26" i="2"/>
  <c r="S27" i="2"/>
  <c r="C14" i="21" s="1"/>
  <c r="S28" i="2"/>
  <c r="C16" i="21" s="1"/>
  <c r="S29" i="2"/>
  <c r="C26" i="21" s="1"/>
  <c r="S30" i="2"/>
  <c r="C21" i="21" s="1"/>
  <c r="S31" i="2"/>
  <c r="C22" i="21" s="1"/>
  <c r="K22" i="21" s="1"/>
  <c r="S32" i="2"/>
  <c r="S33" i="2"/>
  <c r="C13" i="21" s="1"/>
  <c r="S34" i="2"/>
  <c r="C11" i="21" s="1"/>
  <c r="S35" i="2"/>
  <c r="S36" i="2"/>
  <c r="C30" i="21" s="1"/>
  <c r="S37" i="2"/>
  <c r="S38" i="2"/>
  <c r="C36" i="21" s="1"/>
  <c r="S39" i="2"/>
  <c r="S40" i="2"/>
  <c r="C37" i="21" s="1"/>
  <c r="S41" i="2"/>
  <c r="C38" i="21" s="1"/>
  <c r="S42" i="2"/>
  <c r="C42" i="21" s="1"/>
  <c r="S43" i="2"/>
  <c r="C39" i="21" s="1"/>
  <c r="S44" i="2"/>
  <c r="C41" i="21" s="1"/>
  <c r="S45" i="2"/>
  <c r="C43" i="21" s="1"/>
  <c r="S46" i="2"/>
  <c r="S47" i="2"/>
  <c r="S48" i="2"/>
  <c r="S49" i="2"/>
  <c r="S50" i="2"/>
  <c r="S51" i="2"/>
  <c r="S52" i="2"/>
  <c r="S53" i="2"/>
  <c r="S54" i="2"/>
  <c r="K55" i="2"/>
  <c r="M55" i="2"/>
  <c r="O55" i="2"/>
  <c r="Q55" i="2"/>
  <c r="S55" i="2"/>
  <c r="W54" i="2"/>
  <c r="W53" i="2"/>
  <c r="W50" i="2"/>
  <c r="W48" i="2"/>
  <c r="AA46" i="2"/>
  <c r="AA47" i="2"/>
  <c r="AA48" i="2"/>
  <c r="AA49" i="2"/>
  <c r="AA50" i="2"/>
  <c r="AA51" i="2"/>
  <c r="AA52" i="2"/>
  <c r="AA53" i="2"/>
  <c r="AA54" i="2"/>
  <c r="Y55" i="2"/>
  <c r="W21" i="2"/>
  <c r="I55" i="2"/>
  <c r="G55" i="2"/>
  <c r="E55" i="2"/>
  <c r="W46" i="2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9" i="2"/>
  <c r="M19" i="19"/>
  <c r="M34" i="15"/>
  <c r="M33" i="15"/>
  <c r="C62" i="9" s="1"/>
  <c r="J7" i="8"/>
  <c r="J8" i="8"/>
  <c r="M18" i="21"/>
  <c r="M35" i="21"/>
  <c r="I55" i="19"/>
  <c r="G56" i="9" s="1"/>
  <c r="I10" i="19"/>
  <c r="G17" i="9" s="1"/>
  <c r="W39" i="2"/>
  <c r="W40" i="2"/>
  <c r="W41" i="2"/>
  <c r="W42" i="2"/>
  <c r="W34" i="2"/>
  <c r="W35" i="2"/>
  <c r="W22" i="2"/>
  <c r="W23" i="2"/>
  <c r="W24" i="2"/>
  <c r="W25" i="2"/>
  <c r="W26" i="2"/>
  <c r="W27" i="2"/>
  <c r="W29" i="2"/>
  <c r="W10" i="2"/>
  <c r="W11" i="2"/>
  <c r="W12" i="2"/>
  <c r="W13" i="2"/>
  <c r="W14" i="2"/>
  <c r="W15" i="2"/>
  <c r="W16" i="2"/>
  <c r="S34" i="15"/>
  <c r="M30" i="9" s="1"/>
  <c r="I18" i="21"/>
  <c r="I35" i="21"/>
  <c r="L63" i="19"/>
  <c r="N63" i="19"/>
  <c r="P63" i="19"/>
  <c r="I56" i="19"/>
  <c r="G14" i="9" s="1"/>
  <c r="I54" i="19"/>
  <c r="G62" i="9" s="1"/>
  <c r="S29" i="15"/>
  <c r="M52" i="9" s="1"/>
  <c r="D11" i="14"/>
  <c r="U64" i="9" l="1"/>
  <c r="M10" i="21"/>
  <c r="I10" i="21"/>
  <c r="E53" i="21"/>
  <c r="M34" i="21"/>
  <c r="I34" i="21"/>
  <c r="C53" i="21"/>
  <c r="M52" i="21"/>
  <c r="Q52" i="21" s="1"/>
  <c r="I52" i="21"/>
  <c r="M51" i="21"/>
  <c r="Q51" i="21" s="1"/>
  <c r="I51" i="21"/>
  <c r="M50" i="21"/>
  <c r="Q50" i="21" s="1"/>
  <c r="I50" i="21"/>
  <c r="I49" i="21"/>
  <c r="E65" i="9" s="1"/>
  <c r="I65" i="9" s="1"/>
  <c r="M49" i="21"/>
  <c r="Q49" i="21" s="1"/>
  <c r="O65" i="9" s="1"/>
  <c r="U65" i="9" s="1"/>
  <c r="M48" i="21"/>
  <c r="Q48" i="21" s="1"/>
  <c r="I48" i="21"/>
  <c r="M47" i="21"/>
  <c r="Q47" i="21" s="1"/>
  <c r="I47" i="21"/>
  <c r="M46" i="21"/>
  <c r="Q46" i="21" s="1"/>
  <c r="I46" i="21"/>
  <c r="M45" i="21"/>
  <c r="Q45" i="21" s="1"/>
  <c r="I45" i="21"/>
  <c r="I44" i="21"/>
  <c r="M44" i="21"/>
  <c r="K63" i="19"/>
  <c r="C63" i="19"/>
  <c r="M60" i="19"/>
  <c r="Q60" i="19" s="1"/>
  <c r="S63" i="9" s="1"/>
  <c r="I60" i="19"/>
  <c r="G63" i="9" s="1"/>
  <c r="M59" i="19"/>
  <c r="Q59" i="19" s="1"/>
  <c r="S49" i="9" s="1"/>
  <c r="I59" i="19"/>
  <c r="G49" i="9" s="1"/>
  <c r="I58" i="19"/>
  <c r="G65" i="9" s="1"/>
  <c r="M58" i="19"/>
  <c r="Q58" i="19" s="1"/>
  <c r="S65" i="9" s="1"/>
  <c r="I62" i="19"/>
  <c r="G71" i="9" s="1"/>
  <c r="M62" i="19"/>
  <c r="Q62" i="19" s="1"/>
  <c r="S71" i="9" s="1"/>
  <c r="U71" i="9" s="1"/>
  <c r="I61" i="19"/>
  <c r="G66" i="9" s="1"/>
  <c r="M61" i="19"/>
  <c r="Q61" i="19" s="1"/>
  <c r="S66" i="9" s="1"/>
  <c r="U66" i="9" s="1"/>
  <c r="I57" i="19"/>
  <c r="G61" i="9" s="1"/>
  <c r="M57" i="19"/>
  <c r="K28" i="21"/>
  <c r="M43" i="21"/>
  <c r="I43" i="21"/>
  <c r="M42" i="21"/>
  <c r="I42" i="21"/>
  <c r="M41" i="21"/>
  <c r="I41" i="21"/>
  <c r="M40" i="21"/>
  <c r="I40" i="21"/>
  <c r="I39" i="21"/>
  <c r="M39" i="21"/>
  <c r="M38" i="21"/>
  <c r="I38" i="21"/>
  <c r="I37" i="21"/>
  <c r="M37" i="21"/>
  <c r="I36" i="21"/>
  <c r="M36" i="21"/>
  <c r="M33" i="21"/>
  <c r="I33" i="21"/>
  <c r="I32" i="21"/>
  <c r="M32" i="21"/>
  <c r="M31" i="21"/>
  <c r="I31" i="21"/>
  <c r="M30" i="21"/>
  <c r="I30" i="21"/>
  <c r="M29" i="21"/>
  <c r="I29" i="21"/>
  <c r="M28" i="21"/>
  <c r="Q28" i="21" s="1"/>
  <c r="O50" i="9" s="1"/>
  <c r="I28" i="21"/>
  <c r="E50" i="9" s="1"/>
  <c r="M27" i="21"/>
  <c r="I27" i="21"/>
  <c r="M26" i="21"/>
  <c r="I26" i="21"/>
  <c r="M25" i="21"/>
  <c r="I25" i="21"/>
  <c r="M24" i="21"/>
  <c r="Q24" i="21" s="1"/>
  <c r="O14" i="9" s="1"/>
  <c r="I24" i="21"/>
  <c r="E14" i="9" s="1"/>
  <c r="I23" i="21"/>
  <c r="M23" i="21"/>
  <c r="M22" i="21"/>
  <c r="Q22" i="21" s="1"/>
  <c r="P17" i="9" s="1"/>
  <c r="I22" i="21"/>
  <c r="E17" i="9" s="1"/>
  <c r="I21" i="21"/>
  <c r="M21" i="21"/>
  <c r="M20" i="21"/>
  <c r="I20" i="21"/>
  <c r="M19" i="21"/>
  <c r="I19" i="21"/>
  <c r="M17" i="21"/>
  <c r="I17" i="21"/>
  <c r="M16" i="21"/>
  <c r="I16" i="21"/>
  <c r="M15" i="21"/>
  <c r="I15" i="21"/>
  <c r="M14" i="21"/>
  <c r="I14" i="21"/>
  <c r="M13" i="21"/>
  <c r="I13" i="21"/>
  <c r="M12" i="21"/>
  <c r="I12" i="21"/>
  <c r="M11" i="21"/>
  <c r="I11" i="21"/>
  <c r="M8" i="21"/>
  <c r="I8" i="21"/>
  <c r="I9" i="21"/>
  <c r="M9" i="21"/>
  <c r="M7" i="21"/>
  <c r="I7" i="21"/>
  <c r="Q55" i="19"/>
  <c r="Q10" i="19"/>
  <c r="S17" i="9" s="1"/>
  <c r="Q39" i="15"/>
  <c r="S35" i="15"/>
  <c r="S33" i="15"/>
  <c r="C30" i="9"/>
  <c r="W55" i="2"/>
  <c r="AA55" i="2"/>
  <c r="M29" i="15"/>
  <c r="C52" i="9" s="1"/>
  <c r="M30" i="15"/>
  <c r="C40" i="9" s="1"/>
  <c r="S30" i="15"/>
  <c r="M28" i="15"/>
  <c r="C26" i="9" s="1"/>
  <c r="Q54" i="19"/>
  <c r="S62" i="9" s="1"/>
  <c r="Q56" i="19"/>
  <c r="S14" i="9" s="1"/>
  <c r="M12" i="15"/>
  <c r="C31" i="9" s="1"/>
  <c r="M13" i="15"/>
  <c r="C53" i="9" s="1"/>
  <c r="M11" i="15"/>
  <c r="S12" i="15"/>
  <c r="M31" i="9" s="1"/>
  <c r="S13" i="15"/>
  <c r="M53" i="9" s="1"/>
  <c r="S11" i="15"/>
  <c r="M25" i="9" s="1"/>
  <c r="J10" i="7"/>
  <c r="L10" i="7" s="1"/>
  <c r="I53" i="21" l="1"/>
  <c r="M53" i="21"/>
  <c r="Q44" i="21"/>
  <c r="Q57" i="19"/>
  <c r="S61" i="9" s="1"/>
  <c r="M63" i="19"/>
  <c r="U14" i="9"/>
  <c r="S56" i="9"/>
  <c r="U17" i="9"/>
  <c r="M62" i="9"/>
  <c r="C25" i="9"/>
  <c r="C72" i="9" s="1"/>
  <c r="M40" i="9"/>
  <c r="K41" i="22"/>
  <c r="Q29" i="21"/>
  <c r="Q30" i="21"/>
  <c r="K16" i="21"/>
  <c r="K12" i="21"/>
  <c r="Q31" i="21"/>
  <c r="Q7" i="21"/>
  <c r="Q7" i="19"/>
  <c r="Q8" i="19"/>
  <c r="Q9" i="19"/>
  <c r="Q11" i="19"/>
  <c r="Q12" i="19"/>
  <c r="Q13" i="19"/>
  <c r="Q14" i="19"/>
  <c r="Q15" i="19"/>
  <c r="Q16" i="19"/>
  <c r="Q17" i="19"/>
  <c r="Q18" i="19"/>
  <c r="Q19" i="19"/>
  <c r="S13" i="9" s="1"/>
  <c r="Q20" i="19"/>
  <c r="Q21" i="19"/>
  <c r="Q22" i="19"/>
  <c r="Q23" i="19"/>
  <c r="Q24" i="19"/>
  <c r="Q25" i="19"/>
  <c r="Q26" i="19"/>
  <c r="Q27" i="19"/>
  <c r="Q28" i="19"/>
  <c r="Q29" i="19"/>
  <c r="Q30" i="19"/>
  <c r="Q31" i="19"/>
  <c r="Q32" i="19"/>
  <c r="Q33" i="19"/>
  <c r="Q34" i="19"/>
  <c r="Q35" i="19"/>
  <c r="Q36" i="19"/>
  <c r="Q37" i="19"/>
  <c r="Q38" i="19"/>
  <c r="Q39" i="19"/>
  <c r="Q40" i="19"/>
  <c r="Q41" i="19"/>
  <c r="Q42" i="19"/>
  <c r="Q43" i="19"/>
  <c r="Q44" i="19"/>
  <c r="Q45" i="19"/>
  <c r="Q46" i="19"/>
  <c r="Q47" i="19"/>
  <c r="Q48" i="19"/>
  <c r="Q49" i="19"/>
  <c r="Q50" i="19"/>
  <c r="Q51" i="19"/>
  <c r="Q52" i="19"/>
  <c r="Q53" i="19"/>
  <c r="I9" i="19"/>
  <c r="Q40" i="21"/>
  <c r="Q36" i="21"/>
  <c r="Q34" i="21"/>
  <c r="Q23" i="21"/>
  <c r="Q10" i="21"/>
  <c r="Q13" i="21"/>
  <c r="Q9" i="21"/>
  <c r="Q8" i="21"/>
  <c r="Q11" i="21"/>
  <c r="Q16" i="21"/>
  <c r="Q15" i="21"/>
  <c r="Q63" i="19" l="1"/>
  <c r="M8" i="9"/>
  <c r="M16" i="9" l="1"/>
  <c r="M29" i="9"/>
  <c r="M34" i="9"/>
  <c r="M35" i="9"/>
  <c r="M41" i="9"/>
  <c r="M42" i="9"/>
  <c r="M43" i="9"/>
  <c r="M45" i="9"/>
  <c r="M46" i="9"/>
  <c r="M47" i="9"/>
  <c r="M48" i="9"/>
  <c r="M49" i="9"/>
  <c r="M10" i="9"/>
  <c r="M13" i="9"/>
  <c r="M18" i="9"/>
  <c r="M19" i="9"/>
  <c r="M22" i="9"/>
  <c r="M23" i="9"/>
  <c r="I50" i="19"/>
  <c r="G45" i="9" s="1"/>
  <c r="O26" i="9"/>
  <c r="E26" i="9"/>
  <c r="I26" i="9" s="1"/>
  <c r="E44" i="9"/>
  <c r="I44" i="9" s="1"/>
  <c r="E47" i="9"/>
  <c r="I47" i="9" s="1"/>
  <c r="O24" i="9"/>
  <c r="O34" i="9"/>
  <c r="O35" i="9"/>
  <c r="O37" i="9"/>
  <c r="O38" i="9"/>
  <c r="O44" i="9"/>
  <c r="O47" i="9"/>
  <c r="O48" i="9"/>
  <c r="O52" i="9"/>
  <c r="O53" i="9"/>
  <c r="O57" i="9"/>
  <c r="O59" i="9"/>
  <c r="O13" i="9"/>
  <c r="E57" i="9"/>
  <c r="I57" i="9" s="1"/>
  <c r="E59" i="9"/>
  <c r="I59" i="9" s="1"/>
  <c r="S44" i="9"/>
  <c r="I47" i="19"/>
  <c r="G52" i="9" s="1"/>
  <c r="K8" i="21"/>
  <c r="K9" i="21"/>
  <c r="K53" i="21" s="1"/>
  <c r="K10" i="21"/>
  <c r="K11" i="21"/>
  <c r="K14" i="21"/>
  <c r="K15" i="21"/>
  <c r="K17" i="21"/>
  <c r="K18" i="21"/>
  <c r="K19" i="21"/>
  <c r="K20" i="21"/>
  <c r="K21" i="21"/>
  <c r="K23" i="21"/>
  <c r="K25" i="21"/>
  <c r="K26" i="21"/>
  <c r="K27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43" i="21"/>
  <c r="K7" i="21"/>
  <c r="Q12" i="21"/>
  <c r="Q14" i="21"/>
  <c r="O22" i="9" s="1"/>
  <c r="Q17" i="21"/>
  <c r="O55" i="9" s="1"/>
  <c r="Q18" i="21"/>
  <c r="O56" i="9" s="1"/>
  <c r="Q19" i="21"/>
  <c r="O23" i="9" s="1"/>
  <c r="Q20" i="21"/>
  <c r="Q21" i="21"/>
  <c r="O16" i="9" s="1"/>
  <c r="Q25" i="21"/>
  <c r="O45" i="9" s="1"/>
  <c r="Q26" i="21"/>
  <c r="O30" i="9" s="1"/>
  <c r="Q27" i="21"/>
  <c r="O42" i="9" s="1"/>
  <c r="O25" i="9"/>
  <c r="Q32" i="21"/>
  <c r="O46" i="9" s="1"/>
  <c r="Q33" i="21"/>
  <c r="O31" i="9" s="1"/>
  <c r="Q35" i="21"/>
  <c r="O58" i="9" s="1"/>
  <c r="Q37" i="21"/>
  <c r="O60" i="9" s="1"/>
  <c r="Q38" i="21"/>
  <c r="O29" i="9" s="1"/>
  <c r="Q39" i="21"/>
  <c r="O40" i="9" s="1"/>
  <c r="Q41" i="21"/>
  <c r="O61" i="9" s="1"/>
  <c r="Q42" i="21"/>
  <c r="O62" i="9" s="1"/>
  <c r="Q43" i="21"/>
  <c r="O63" i="9" s="1"/>
  <c r="S8" i="15"/>
  <c r="E63" i="9"/>
  <c r="I63" i="9" s="1"/>
  <c r="E52" i="9"/>
  <c r="I52" i="9" s="1"/>
  <c r="E53" i="9"/>
  <c r="I53" i="9" s="1"/>
  <c r="E34" i="9"/>
  <c r="I34" i="9" s="1"/>
  <c r="E27" i="9"/>
  <c r="I27" i="9" s="1"/>
  <c r="E22" i="9"/>
  <c r="I22" i="9" s="1"/>
  <c r="E35" i="9"/>
  <c r="I35" i="9" s="1"/>
  <c r="E24" i="9"/>
  <c r="I24" i="9" s="1"/>
  <c r="E55" i="9"/>
  <c r="I55" i="9" s="1"/>
  <c r="E56" i="9"/>
  <c r="I56" i="9" s="1"/>
  <c r="E23" i="9"/>
  <c r="I23" i="9" s="1"/>
  <c r="E49" i="9"/>
  <c r="I49" i="9" s="1"/>
  <c r="E16" i="9"/>
  <c r="I16" i="9" s="1"/>
  <c r="E13" i="9"/>
  <c r="I13" i="9" s="1"/>
  <c r="E45" i="9"/>
  <c r="I45" i="9" s="1"/>
  <c r="E30" i="9"/>
  <c r="I30" i="9" s="1"/>
  <c r="E42" i="9"/>
  <c r="I42" i="9" s="1"/>
  <c r="E38" i="9"/>
  <c r="I38" i="9" s="1"/>
  <c r="E25" i="9"/>
  <c r="I25" i="9" s="1"/>
  <c r="E46" i="9"/>
  <c r="I46" i="9" s="1"/>
  <c r="E31" i="9"/>
  <c r="I31" i="9" s="1"/>
  <c r="E58" i="9"/>
  <c r="I58" i="9" s="1"/>
  <c r="E60" i="9"/>
  <c r="I60" i="9" s="1"/>
  <c r="E29" i="9"/>
  <c r="I29" i="9" s="1"/>
  <c r="E40" i="9"/>
  <c r="I40" i="9" s="1"/>
  <c r="E61" i="9"/>
  <c r="I61" i="9" s="1"/>
  <c r="E62" i="9"/>
  <c r="I62" i="9" s="1"/>
  <c r="O49" i="9" l="1"/>
  <c r="Q53" i="21"/>
  <c r="E48" i="9"/>
  <c r="I48" i="9" s="1"/>
  <c r="S52" i="9"/>
  <c r="S35" i="9"/>
  <c r="O27" i="9"/>
  <c r="E37" i="9"/>
  <c r="U63" i="9"/>
  <c r="U62" i="9"/>
  <c r="S47" i="9"/>
  <c r="O72" i="9" l="1"/>
  <c r="E72" i="9"/>
  <c r="I37" i="9"/>
  <c r="I72" i="9" s="1"/>
  <c r="S22" i="9"/>
  <c r="I8" i="9" l="1"/>
  <c r="J7" i="7"/>
  <c r="L7" i="7" s="1"/>
  <c r="J8" i="7"/>
  <c r="L8" i="7" s="1"/>
  <c r="U49" i="9"/>
  <c r="U52" i="9"/>
  <c r="U53" i="9"/>
  <c r="U55" i="9"/>
  <c r="U56" i="9"/>
  <c r="U60" i="9"/>
  <c r="U61" i="9"/>
  <c r="L11" i="7" l="1"/>
  <c r="U13" i="9"/>
  <c r="U22" i="9"/>
  <c r="U44" i="9"/>
  <c r="S34" i="9"/>
  <c r="S42" i="9"/>
  <c r="U35" i="9"/>
  <c r="S38" i="9"/>
  <c r="U47" i="9"/>
  <c r="S58" i="9"/>
  <c r="U58" i="9" s="1"/>
  <c r="I52" i="19"/>
  <c r="I51" i="19"/>
  <c r="G58" i="9" s="1"/>
  <c r="I53" i="19"/>
  <c r="I8" i="19"/>
  <c r="G22" i="9" s="1"/>
  <c r="I11" i="19"/>
  <c r="I12" i="19"/>
  <c r="I13" i="19"/>
  <c r="G20" i="9" s="1"/>
  <c r="I14" i="19"/>
  <c r="I15" i="19"/>
  <c r="I16" i="19"/>
  <c r="I17" i="19"/>
  <c r="I18" i="19"/>
  <c r="I19" i="19"/>
  <c r="G13" i="9" s="1"/>
  <c r="I20" i="19"/>
  <c r="I21" i="19"/>
  <c r="G40" i="9" s="1"/>
  <c r="I22" i="19"/>
  <c r="G44" i="9" s="1"/>
  <c r="I23" i="19"/>
  <c r="G27" i="9" s="1"/>
  <c r="I24" i="19"/>
  <c r="G24" i="9" s="1"/>
  <c r="I25" i="19"/>
  <c r="G30" i="9" s="1"/>
  <c r="I26" i="19"/>
  <c r="I27" i="19"/>
  <c r="I28" i="19"/>
  <c r="I29" i="19"/>
  <c r="I30" i="19"/>
  <c r="I31" i="19"/>
  <c r="I32" i="19"/>
  <c r="I33" i="19"/>
  <c r="I34" i="19"/>
  <c r="I35" i="19"/>
  <c r="G42" i="9" s="1"/>
  <c r="I36" i="19"/>
  <c r="G50" i="9" s="1"/>
  <c r="I37" i="19"/>
  <c r="G35" i="9" s="1"/>
  <c r="I38" i="19"/>
  <c r="G26" i="9" s="1"/>
  <c r="I39" i="19"/>
  <c r="I40" i="19"/>
  <c r="G37" i="9" s="1"/>
  <c r="I41" i="19"/>
  <c r="I42" i="19"/>
  <c r="I43" i="19"/>
  <c r="I44" i="19"/>
  <c r="I45" i="19"/>
  <c r="I46" i="19"/>
  <c r="G47" i="9" s="1"/>
  <c r="I48" i="19"/>
  <c r="G57" i="9" s="1"/>
  <c r="I49" i="19"/>
  <c r="G59" i="9" s="1"/>
  <c r="I7" i="19"/>
  <c r="G38" i="9" l="1"/>
  <c r="I63" i="19"/>
  <c r="S16" i="9"/>
  <c r="U16" i="9" s="1"/>
  <c r="S59" i="9"/>
  <c r="U59" i="9" s="1"/>
  <c r="S50" i="9"/>
  <c r="U50" i="9" s="1"/>
  <c r="S18" i="9"/>
  <c r="U18" i="9" s="1"/>
  <c r="S31" i="9"/>
  <c r="U31" i="9" s="1"/>
  <c r="S15" i="9"/>
  <c r="U15" i="9" s="1"/>
  <c r="S29" i="9"/>
  <c r="U29" i="9" s="1"/>
  <c r="S21" i="9"/>
  <c r="U21" i="9" s="1"/>
  <c r="S25" i="9"/>
  <c r="U25" i="9" s="1"/>
  <c r="S54" i="9"/>
  <c r="U54" i="9" s="1"/>
  <c r="S40" i="9"/>
  <c r="U40" i="9" s="1"/>
  <c r="S48" i="9"/>
  <c r="U48" i="9" s="1"/>
  <c r="S28" i="9"/>
  <c r="U28" i="9" s="1"/>
  <c r="U12" i="9"/>
  <c r="S32" i="9"/>
  <c r="U32" i="9" s="1"/>
  <c r="S11" i="9"/>
  <c r="U11" i="9" s="1"/>
  <c r="S23" i="9"/>
  <c r="U23" i="9" s="1"/>
  <c r="S10" i="9"/>
  <c r="U10" i="9" s="1"/>
  <c r="S51" i="9"/>
  <c r="U51" i="9" s="1"/>
  <c r="S36" i="9"/>
  <c r="U36" i="9" s="1"/>
  <c r="S43" i="9"/>
  <c r="U43" i="9" s="1"/>
  <c r="S9" i="9"/>
  <c r="U9" i="9" s="1"/>
  <c r="S41" i="9"/>
  <c r="U41" i="9" s="1"/>
  <c r="S20" i="9"/>
  <c r="U20" i="9" s="1"/>
  <c r="S19" i="9"/>
  <c r="U19" i="9" s="1"/>
  <c r="S39" i="9"/>
  <c r="U39" i="9" s="1"/>
  <c r="S33" i="9"/>
  <c r="U33" i="9" s="1"/>
  <c r="S30" i="9"/>
  <c r="U30" i="9" s="1"/>
  <c r="S24" i="9"/>
  <c r="S27" i="9"/>
  <c r="U27" i="9" s="1"/>
  <c r="G46" i="9"/>
  <c r="G72" i="9" s="1"/>
  <c r="S57" i="9"/>
  <c r="U57" i="9" s="1"/>
  <c r="S37" i="9"/>
  <c r="U37" i="9" s="1"/>
  <c r="S26" i="9"/>
  <c r="S45" i="9"/>
  <c r="U45" i="9" s="1"/>
  <c r="U24" i="9" l="1"/>
  <c r="M32" i="15"/>
  <c r="S27" i="15"/>
  <c r="S18" i="15"/>
  <c r="S7" i="15"/>
  <c r="S8" i="9"/>
  <c r="U8" i="9" l="1"/>
  <c r="S46" i="9"/>
  <c r="S72" i="9" s="1"/>
  <c r="S9" i="15"/>
  <c r="S10" i="15"/>
  <c r="S14" i="15"/>
  <c r="S15" i="15"/>
  <c r="S16" i="15"/>
  <c r="S17" i="15"/>
  <c r="S19" i="15"/>
  <c r="S20" i="15"/>
  <c r="S21" i="15"/>
  <c r="S22" i="15"/>
  <c r="S23" i="15"/>
  <c r="S24" i="15"/>
  <c r="S25" i="15"/>
  <c r="S26" i="15"/>
  <c r="S28" i="15"/>
  <c r="S39" i="15" s="1"/>
  <c r="S31" i="15"/>
  <c r="S32" i="15"/>
  <c r="U42" i="9" s="1"/>
  <c r="M26" i="9" l="1"/>
  <c r="M72" i="9" s="1"/>
  <c r="M38" i="9"/>
  <c r="U46" i="9"/>
  <c r="F6" i="8"/>
  <c r="J6" i="8" s="1"/>
  <c r="U26" i="9" l="1"/>
  <c r="U38" i="9"/>
  <c r="U34" i="9"/>
  <c r="U72" i="9" l="1"/>
  <c r="F11" i="14"/>
  <c r="F10" i="8" l="1"/>
  <c r="J10" i="8" s="1"/>
  <c r="M8" i="18" l="1"/>
  <c r="H8" i="13" s="1"/>
  <c r="M9" i="18"/>
  <c r="H9" i="13" s="1"/>
  <c r="G9" i="18"/>
  <c r="D9" i="13" s="1"/>
  <c r="G8" i="18"/>
  <c r="D8" i="13" s="1"/>
  <c r="F11" i="7"/>
  <c r="H11" i="7"/>
  <c r="D11" i="7" l="1"/>
  <c r="J11" i="7"/>
  <c r="I10" i="18" l="1"/>
  <c r="M7" i="18"/>
  <c r="H7" i="13" s="1"/>
  <c r="H10" i="13" s="1"/>
  <c r="M10" i="18" l="1"/>
  <c r="G7" i="18" l="1"/>
  <c r="C10" i="18"/>
  <c r="G10" i="18" l="1"/>
  <c r="D7" i="13"/>
  <c r="D10" i="13" s="1"/>
  <c r="F9" i="8" s="1"/>
  <c r="F11" i="8" l="1"/>
  <c r="J9" i="8"/>
  <c r="J11" i="8" s="1"/>
  <c r="H6" i="8" l="1"/>
  <c r="H8" i="8"/>
  <c r="H10" i="8"/>
  <c r="H9" i="8"/>
  <c r="H7" i="8"/>
  <c r="H11" i="8" l="1"/>
</calcChain>
</file>

<file path=xl/sharedStrings.xml><?xml version="1.0" encoding="utf-8"?>
<sst xmlns="http://schemas.openxmlformats.org/spreadsheetml/2006/main" count="476" uniqueCount="193">
  <si>
    <t>صندوق سرمایه گذاری بخشی صنایع سورنا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</si>
  <si>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</si>
  <si>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</si>
  <si>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</si>
  <si>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</si>
  <si>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</si>
  <si>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</si>
  <si>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</si>
  <si>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</si>
  <si>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</si>
  <si>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</si>
  <si>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</si>
  <si>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</si>
  <si>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</si>
  <si>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</si>
  <si>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آلومینای ایران</t>
  </si>
  <si>
    <t>اقتصادی و خودکفایی آزادگان</t>
  </si>
  <si>
    <t>بانک تجارت</t>
  </si>
  <si>
    <t>بهار رز عالیس چناران</t>
  </si>
  <si>
    <t>پاکدیس</t>
  </si>
  <si>
    <t>پگاه‌آذربایجان‌غربی‌</t>
  </si>
  <si>
    <t>توسعه نیشکر و  صنایع جانبی</t>
  </si>
  <si>
    <t>تولیدی‌مهرام‌</t>
  </si>
  <si>
    <t>دشت‌ مرغاب‌</t>
  </si>
  <si>
    <t>سپید ماکیان</t>
  </si>
  <si>
    <t>سیمرغ</t>
  </si>
  <si>
    <t>شوکو پارس</t>
  </si>
  <si>
    <t>شیر پاستوریزه پگاه گلپایگان</t>
  </si>
  <si>
    <t>شیرپاستوریزه‌پگاه‌اصفهان‌</t>
  </si>
  <si>
    <t>صنعت غذایی کورش</t>
  </si>
  <si>
    <t>صنعتی بهپاک</t>
  </si>
  <si>
    <t>صنعتی زر ماکارون</t>
  </si>
  <si>
    <t>صنعتی مینو</t>
  </si>
  <si>
    <t>فرآورده های دامی ولبنی دالاهو</t>
  </si>
  <si>
    <t>فروشگاههای زنجیره ای افق کوروش</t>
  </si>
  <si>
    <t>گروه سرمایه گذاری لقمان</t>
  </si>
  <si>
    <t>گروه سرمایه گذاری میراث فرهنگی</t>
  </si>
  <si>
    <t>مخابرات ایران</t>
  </si>
  <si>
    <t>ویتانا</t>
  </si>
  <si>
    <t>کشت و دامداری فکا</t>
  </si>
  <si>
    <t>کشت و صنعت جوین</t>
  </si>
  <si>
    <t>کشت و صنعت شهداب ناب خراسان</t>
  </si>
  <si>
    <t>کشت وصنعت بهاران گلبهار خراسان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</si>
  <si>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</si>
  <si>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</si>
  <si>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</si>
  <si>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</si>
  <si>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</si>
  <si>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</si>
  <si>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</si>
  <si>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</si>
  <si>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خاورمیانه نیایش</t>
  </si>
  <si>
    <t>سپرده کوتاه مدت بانک ملی بورس اوراق بهادار</t>
  </si>
  <si>
    <t>سپرده کوتاه مدت بانک دی حافظ</t>
  </si>
  <si>
    <t>صورت وضعیت درآمدها سورنافود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</si>
  <si>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</si>
  <si>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</si>
  <si>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</si>
  <si>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</si>
  <si>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</si>
  <si>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</si>
  <si>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</si>
  <si>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</si>
  <si>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</si>
  <si>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</si>
  <si>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</si>
  <si>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</si>
  <si>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</si>
  <si>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</si>
  <si>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</si>
  <si>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</si>
  <si>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</si>
  <si>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</si>
  <si>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درآمد سود سهام</t>
  </si>
  <si>
    <t>درآمد تغییر ارزش</t>
  </si>
  <si>
    <t>درآمد فروش</t>
  </si>
  <si>
    <t>سرمایه گذاری مهر</t>
  </si>
  <si>
    <t>سایپا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</si>
  <si>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</si>
  <si>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</si>
  <si>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</si>
  <si>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</si>
  <si>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</si>
  <si>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</si>
  <si>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</si>
  <si>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</si>
  <si>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</si>
  <si>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</si>
  <si>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</si>
  <si>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</si>
  <si>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</si>
  <si>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</si>
  <si>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</si>
  <si>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1404/04/12</t>
  </si>
  <si>
    <t>1404/04/30</t>
  </si>
  <si>
    <t>1404/04/28</t>
  </si>
  <si>
    <t>1404/05/14</t>
  </si>
  <si>
    <t>1404/04/18</t>
  </si>
  <si>
    <t>1404/04/19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</si>
  <si>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</si>
  <si>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</si>
  <si>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</si>
  <si>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</si>
  <si>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</si>
  <si>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</si>
  <si>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</si>
  <si>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</si>
  <si>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</si>
  <si>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نام شرکت </t>
  </si>
  <si>
    <t>صندوق سرمایه گذاری بخشی صنایع سورنا- نماد سورنافود</t>
  </si>
  <si>
    <t>صورت وضعیت پرتفوی</t>
  </si>
  <si>
    <t>صورت وضعیت درآمدها</t>
  </si>
  <si>
    <t xml:space="preserve">صورت وضعیت درآمدها </t>
  </si>
  <si>
    <t>صندوق سرمایه گذاری بخشی صنایع سورنا- سورنافود</t>
  </si>
  <si>
    <t>سپرده کوتاه مدت بانک خاورمیانه</t>
  </si>
  <si>
    <t xml:space="preserve">سپرده کوتاه مدت بانک ملی </t>
  </si>
  <si>
    <t xml:space="preserve">سپرده کوتاه مدت بانک دی </t>
  </si>
  <si>
    <t>کشاورزی و دامپروری بینالود</t>
  </si>
  <si>
    <t xml:space="preserve"> نشاسته و گلوکز آردینه</t>
  </si>
  <si>
    <t xml:space="preserve"> فرآورده های دامی ولبنی دالاهو</t>
  </si>
  <si>
    <t>1-2-درآمد حاصل از سرمایه­گذاری در سهام و حق تقدم سهام</t>
  </si>
  <si>
    <t>1404/07/30</t>
  </si>
  <si>
    <t>بیمه رازی</t>
  </si>
  <si>
    <t>پارس مینو</t>
  </si>
  <si>
    <t>پتروشیمی شیراز</t>
  </si>
  <si>
    <t>تهیه توزیع غذای دنا آفرین فدک</t>
  </si>
  <si>
    <t>جنرال مکانیک</t>
  </si>
  <si>
    <t>معدنی و صنعتی گل گهر</t>
  </si>
  <si>
    <t>پالایش نفت بندرعباس</t>
  </si>
  <si>
    <t>مدیریت انرژی امید تابان هور</t>
  </si>
  <si>
    <t>کشت و صنعت چین چین</t>
  </si>
  <si>
    <t>1404/.07/26</t>
  </si>
  <si>
    <t>توسعه صنایع بهشهر</t>
  </si>
  <si>
    <t>صنعتی بهشهر</t>
  </si>
  <si>
    <t>بیسکویت گرجی</t>
  </si>
  <si>
    <t>کشت و صنعت و جوین</t>
  </si>
  <si>
    <t>دشت مرغاب</t>
  </si>
  <si>
    <t>سالمین</t>
  </si>
  <si>
    <t>تولیدی مهرام</t>
  </si>
  <si>
    <t>شیر پاستوریزه‌پگاه‌ گلپایگان</t>
  </si>
  <si>
    <t>1404/08/29</t>
  </si>
  <si>
    <t>بهنوش ایران</t>
  </si>
  <si>
    <t>ملی کشت و صنعت و دامپروری پارس</t>
  </si>
  <si>
    <t>صنایع غذایی رضوی</t>
  </si>
  <si>
    <t>زعفران0510نگین سحرخیز</t>
  </si>
  <si>
    <t>تولیدی کوچین</t>
  </si>
  <si>
    <t>توسعه نیشکر و صنایع جانبی</t>
  </si>
  <si>
    <t>شیر پاستوریزه‌پگاه‌اصفهان</t>
  </si>
  <si>
    <t>نوش پونه مشهد</t>
  </si>
  <si>
    <t>شهد ایران ‌</t>
  </si>
  <si>
    <t>شهد ایران</t>
  </si>
  <si>
    <t>پگاه‌آذربایحان‌غربی</t>
  </si>
  <si>
    <t>شیرپاستوریزه‌پگاه‌گلپایگان</t>
  </si>
  <si>
    <t>1404/12/02</t>
  </si>
  <si>
    <t>1404/12/05</t>
  </si>
  <si>
    <t>1404/12/03</t>
  </si>
  <si>
    <t>ح. صنایع بهشهر</t>
  </si>
  <si>
    <t>توسعه صنایع بهشهر*</t>
  </si>
  <si>
    <t>1405/01/16</t>
  </si>
  <si>
    <t>1405/01/30</t>
  </si>
  <si>
    <t>ح. دشت مرغاب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</si>
  <si>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</si>
  <si>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</si>
  <si>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</si>
  <si>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</si>
  <si>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</si>
  <si>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</si>
  <si>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</si>
  <si>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</si>
  <si>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برای ماه منتهی به 1405/02/31</t>
  </si>
  <si>
    <t>1405/02/31</t>
  </si>
  <si>
    <t>ح. فرآورده های دامی ولبنی دالاهو</t>
  </si>
  <si>
    <t>ح. توسعه صنایع بهشهر</t>
  </si>
  <si>
    <t>ح.  فرآورده های دامی ولبنی دالاهو</t>
  </si>
  <si>
    <t>1405/02/10</t>
  </si>
  <si>
    <t>1405/02/27</t>
  </si>
  <si>
    <t>برای ماه منتهی به 1405/03/31</t>
  </si>
  <si>
    <t>1405/03/31</t>
  </si>
  <si>
    <t>پتروشیمی شازند</t>
  </si>
  <si>
    <t>شیر پاستوریزه پگاه فارس</t>
  </si>
  <si>
    <t>کارخانجات قند قزوین</t>
  </si>
  <si>
    <t>بانک ملت</t>
  </si>
  <si>
    <t>زرین ذرت شاهرود</t>
  </si>
  <si>
    <t>سرمایه‌گذاری تامین اجتماعی</t>
  </si>
  <si>
    <t>سرمایه‌گذاری غدیر</t>
  </si>
  <si>
    <t>قند شیرین خراسان</t>
  </si>
  <si>
    <t>ملی صنایع مس ایران</t>
  </si>
  <si>
    <t>سپرده کوتاه مدت بانک ملت</t>
  </si>
  <si>
    <t>1405/03/27</t>
  </si>
  <si>
    <t>1405/03/23</t>
  </si>
  <si>
    <t>1405/03/03</t>
  </si>
  <si>
    <t>شیر پاستوریزه‌پگاه‌ فارس</t>
  </si>
  <si>
    <t>صندوق سرمایه‌گذاری بخشی صنایع سورنا- نماد سورنافود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</si>
</sst>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.000"/>
    <numFmt numFmtId="168" formatCode="#,##0.00;[Red]#,##0.00"/>
  </numFmts>
  <fonts count="20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color rgb="FF1E90FF"/>
      <name val="B Nazanin"/>
      <charset val="178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262626"/>
      <name val="IRANSans"/>
    </font>
    <font>
      <sz val="10"/>
      <color rgb="FF333333"/>
      <name val="IRANSans"/>
    </font>
    <font>
      <sz val="10"/>
      <color rgb="FF000000"/>
      <name val="Arial"/>
      <family val="2"/>
    </font>
    <font>
      <b/>
      <sz val="12"/>
      <color rgb="FF00B0F0"/>
      <name val="B Nazanin"/>
      <charset val="178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rgb="FF000000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157"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3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3" fontId="3" fillId="0" borderId="5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center"/>
    </xf>
    <xf numFmtId="38" fontId="4" fillId="2" borderId="0" xfId="0" applyNumberFormat="1" applyFont="1" applyFill="1" applyAlignment="1">
      <alignment horizontal="center" vertical="center"/>
    </xf>
    <xf numFmtId="3" fontId="4" fillId="0" borderId="0" xfId="0" applyNumberFormat="1" applyFont="1" applyAlignment="1">
      <alignment horizontal="left"/>
    </xf>
    <xf numFmtId="3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3" fontId="3" fillId="2" borderId="5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/>
    </xf>
    <xf numFmtId="3" fontId="4" fillId="2" borderId="0" xfId="0" applyNumberFormat="1" applyFont="1" applyFill="1" applyAlignment="1">
      <alignment horizontal="left"/>
    </xf>
    <xf numFmtId="10" fontId="4" fillId="0" borderId="0" xfId="0" applyNumberFormat="1" applyFont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left"/>
    </xf>
    <xf numFmtId="10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38" fontId="4" fillId="0" borderId="2" xfId="0" applyNumberFormat="1" applyFont="1" applyBorder="1" applyAlignment="1">
      <alignment horizontal="center" vertical="center"/>
    </xf>
    <xf numFmtId="38" fontId="4" fillId="0" borderId="0" xfId="0" applyNumberFormat="1" applyFont="1" applyAlignment="1">
      <alignment horizontal="center" vertical="center"/>
    </xf>
    <xf numFmtId="38" fontId="4" fillId="0" borderId="4" xfId="0" applyNumberFormat="1" applyFont="1" applyBorder="1" applyAlignment="1">
      <alignment horizontal="center" vertical="center"/>
    </xf>
    <xf numFmtId="38" fontId="3" fillId="0" borderId="5" xfId="0" applyNumberFormat="1" applyFont="1" applyBorder="1" applyAlignment="1">
      <alignment horizontal="center" vertical="center"/>
    </xf>
    <xf numFmtId="3" fontId="15" fillId="0" borderId="0" xfId="0" applyNumberFormat="1" applyFont="1" applyAlignment="1">
      <alignment horizontal="left"/>
    </xf>
    <xf numFmtId="38" fontId="7" fillId="0" borderId="0" xfId="0" applyNumberFormat="1" applyFont="1" applyAlignment="1">
      <alignment horizontal="center" vertical="center"/>
    </xf>
    <xf numFmtId="38" fontId="3" fillId="0" borderId="3" xfId="0" applyNumberFormat="1" applyFont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8" fontId="10" fillId="0" borderId="5" xfId="0" applyNumberFormat="1" applyFont="1" applyBorder="1" applyAlignment="1">
      <alignment horizontal="center" vertical="center"/>
    </xf>
    <xf numFmtId="164" fontId="4" fillId="0" borderId="0" xfId="1" applyNumberFormat="1" applyFont="1" applyFill="1" applyAlignment="1">
      <alignment horizontal="left"/>
    </xf>
    <xf numFmtId="0" fontId="5" fillId="0" borderId="0" xfId="0" applyFont="1" applyAlignment="1">
      <alignment horizontal="center" vertical="center"/>
    </xf>
    <xf numFmtId="38" fontId="11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4" fillId="0" borderId="0" xfId="1" applyNumberFormat="1" applyFont="1" applyFill="1" applyAlignment="1">
      <alignment horizontal="left" vertical="center"/>
    </xf>
    <xf numFmtId="164" fontId="3" fillId="0" borderId="3" xfId="1" applyNumberFormat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/>
    </xf>
    <xf numFmtId="38" fontId="4" fillId="0" borderId="0" xfId="1" applyNumberFormat="1" applyFont="1" applyFill="1" applyAlignment="1">
      <alignment horizontal="center" vertical="center" wrapText="1"/>
    </xf>
    <xf numFmtId="164" fontId="4" fillId="0" borderId="0" xfId="1" applyNumberFormat="1" applyFont="1" applyFill="1" applyAlignment="1">
      <alignment horizontal="center" vertical="center"/>
    </xf>
    <xf numFmtId="38" fontId="4" fillId="0" borderId="0" xfId="1" applyNumberFormat="1" applyFont="1" applyFill="1" applyAlignment="1">
      <alignment horizontal="center" vertical="center"/>
    </xf>
    <xf numFmtId="164" fontId="3" fillId="0" borderId="0" xfId="1" applyNumberFormat="1" applyFont="1" applyFill="1" applyAlignment="1">
      <alignment horizontal="center" vertical="center"/>
    </xf>
    <xf numFmtId="164" fontId="3" fillId="0" borderId="0" xfId="1" applyNumberFormat="1" applyFont="1" applyFill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38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38" fontId="3" fillId="0" borderId="3" xfId="0" applyNumberFormat="1" applyFont="1" applyBorder="1" applyAlignment="1">
      <alignment horizontal="center" vertical="center" wrapText="1"/>
    </xf>
    <xf numFmtId="38" fontId="4" fillId="0" borderId="0" xfId="0" applyNumberFormat="1" applyFont="1" applyAlignment="1">
      <alignment horizontal="left"/>
    </xf>
    <xf numFmtId="38" fontId="12" fillId="0" borderId="5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8" fontId="3" fillId="0" borderId="0" xfId="0" applyNumberFormat="1" applyFont="1" applyAlignment="1">
      <alignment horizontal="center" vertical="center"/>
    </xf>
    <xf numFmtId="38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38" fontId="12" fillId="0" borderId="7" xfId="0" applyNumberFormat="1" applyFont="1" applyBorder="1" applyAlignment="1">
      <alignment horizontal="center" vertical="center"/>
    </xf>
    <xf numFmtId="38" fontId="7" fillId="0" borderId="2" xfId="0" applyNumberFormat="1" applyFont="1" applyBorder="1" applyAlignment="1">
      <alignment horizontal="center" vertical="center"/>
    </xf>
    <xf numFmtId="38" fontId="4" fillId="0" borderId="0" xfId="0" applyNumberFormat="1" applyFont="1" applyAlignment="1">
      <alignment vertical="center"/>
    </xf>
    <xf numFmtId="38" fontId="12" fillId="0" borderId="0" xfId="0" applyNumberFormat="1" applyFont="1" applyAlignment="1">
      <alignment horizontal="center" vertical="center"/>
    </xf>
    <xf numFmtId="38" fontId="12" fillId="0" borderId="9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38" fontId="11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3" fontId="0" fillId="2" borderId="0" xfId="0" applyNumberFormat="1" applyFill="1" applyAlignment="1">
      <alignment wrapText="1"/>
    </xf>
    <xf numFmtId="3" fontId="16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left"/>
    </xf>
    <xf numFmtId="0" fontId="4" fillId="2" borderId="0" xfId="0" applyFont="1" applyFill="1" applyAlignment="1">
      <alignment horizontal="right" vertical="center"/>
    </xf>
    <xf numFmtId="165" fontId="4" fillId="0" borderId="0" xfId="0" applyNumberFormat="1" applyFont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38" fontId="3" fillId="0" borderId="10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top"/>
    </xf>
    <xf numFmtId="0" fontId="6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/>
    </xf>
    <xf numFmtId="9" fontId="4" fillId="0" borderId="0" xfId="2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9" fontId="4" fillId="0" borderId="6" xfId="2" applyFont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0" fontId="6" fillId="0" borderId="0" xfId="0" applyNumberFormat="1" applyFont="1" applyAlignment="1">
      <alignment horizontal="center" vertical="center" wrapText="1"/>
    </xf>
    <xf numFmtId="9" fontId="4" fillId="0" borderId="0" xfId="0" applyNumberFormat="1" applyFont="1" applyAlignment="1">
      <alignment horizontal="center" vertical="center"/>
    </xf>
    <xf numFmtId="0" fontId="0" fillId="2" borderId="0" xfId="0" applyFill="1" applyAlignment="1">
      <alignment horizontal="left"/>
    </xf>
    <xf numFmtId="164" fontId="11" fillId="0" borderId="0" xfId="1" applyNumberFormat="1" applyFont="1" applyAlignment="1">
      <alignment horizontal="center" vertical="center"/>
    </xf>
    <xf numFmtId="38" fontId="3" fillId="0" borderId="2" xfId="0" applyNumberFormat="1" applyFont="1" applyBorder="1" applyAlignment="1">
      <alignment horizontal="center" vertical="center"/>
    </xf>
    <xf numFmtId="164" fontId="19" fillId="0" borderId="0" xfId="1" applyNumberFormat="1" applyFont="1"/>
    <xf numFmtId="164" fontId="4" fillId="0" borderId="0" xfId="0" applyNumberFormat="1" applyFont="1" applyAlignment="1">
      <alignment horizontal="center" vertical="center"/>
    </xf>
    <xf numFmtId="38" fontId="7" fillId="2" borderId="0" xfId="0" applyNumberFormat="1" applyFont="1" applyFill="1" applyAlignment="1">
      <alignment horizontal="center" vertical="center"/>
    </xf>
    <xf numFmtId="38" fontId="3" fillId="0" borderId="4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8" fontId="6" fillId="2" borderId="5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4" fillId="2" borderId="2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8" fontId="4" fillId="0" borderId="0" xfId="0" applyNumberFormat="1" applyFont="1" applyAlignment="1">
      <alignment horizontal="center" vertical="center"/>
    </xf>
    <xf numFmtId="38" fontId="3" fillId="2" borderId="5" xfId="0" applyNumberFormat="1" applyFont="1" applyFill="1" applyBorder="1" applyAlignment="1">
      <alignment horizontal="center" vertical="center"/>
    </xf>
    <xf numFmtId="38" fontId="4" fillId="0" borderId="4" xfId="0" applyNumberFormat="1" applyFont="1" applyBorder="1" applyAlignment="1">
      <alignment horizontal="center" vertical="center"/>
    </xf>
    <xf numFmtId="38" fontId="3" fillId="0" borderId="0" xfId="0" applyNumberFormat="1" applyFont="1" applyAlignment="1">
      <alignment horizontal="center" vertical="center"/>
    </xf>
    <xf numFmtId="38" fontId="4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38" fontId="3" fillId="0" borderId="2" xfId="0" applyNumberFormat="1" applyFont="1" applyBorder="1" applyAlignment="1">
      <alignment horizontal="center" vertical="center"/>
    </xf>
    <xf numFmtId="38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38" fontId="12" fillId="0" borderId="8" xfId="0" applyNumberFormat="1" applyFont="1" applyBorder="1" applyAlignment="1">
      <alignment horizontal="center" vertical="center"/>
    </xf>
    <xf numFmtId="168" fontId="4" fillId="0" borderId="2" xfId="0" applyNumberFormat="1" applyFont="1" applyBorder="1" applyAlignment="1">
      <alignment horizontal="center" vertical="center"/>
    </xf>
    <xf numFmtId="168" fontId="3" fillId="0" borderId="5" xfId="0" applyNumberFormat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9:C24"/>
  <sheetViews>
    <sheetView rightToLeft="1" view="pageBreakPreview" zoomScaleNormal="100" zoomScaleSheetLayoutView="100" workbookViewId="0">
      <selection activeCell="B23" sqref="B23:B24"/>
    </sheetView>
  </sheetViews>
  <sheetFormatPr defaultRowHeight="12.75"/>
  <cols>
    <col min="1" max="1" width="31.5703125" customWidth="1"/>
    <col min="2" max="2" width="44.7109375" customWidth="1"/>
    <col min="3" max="3" width="30.7109375" customWidth="1"/>
  </cols>
  <sheetData>
    <row r="19" spans="1:3" ht="29.1" customHeight="1">
      <c r="A19" s="127" t="s">
        <v>192</v>
      </c>
      <c r="B19" s="127"/>
      <c r="C19" s="127"/>
    </row>
    <row r="20" spans="1:3" ht="21.75" customHeight="1">
      <c r="A20" s="127" t="s">
        <v>110</v>
      </c>
      <c r="B20" s="127"/>
      <c r="C20" s="127"/>
    </row>
    <row r="21" spans="1:3" ht="21.75" customHeight="1">
      <c r="A21" s="127" t="s">
        <v>176</v>
      </c>
      <c r="B21" s="127"/>
      <c r="C21" s="127"/>
    </row>
    <row r="22" spans="1:3" ht="27" customHeight="1"/>
    <row r="23" spans="1:3" ht="123.6" customHeight="1">
      <c r="B23" s="128"/>
    </row>
    <row r="24" spans="1:3" ht="123.6" customHeight="1">
      <c r="A24" s="112"/>
      <c r="B24" s="128"/>
    </row>
  </sheetData>
  <mergeCells count="4">
    <mergeCell ref="A19:C19"/>
    <mergeCell ref="A20:C20"/>
    <mergeCell ref="A21:C21"/>
    <mergeCell ref="B23:B24"/>
  </mergeCells>
  <pageMargins left="0.39" right="0.39" top="0.39" bottom="0.39" header="0" footer="0"/>
  <pageSetup paperSize="9" scale="8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W48"/>
  <sheetViews>
    <sheetView rightToLeft="1" view="pageBreakPreview" topLeftCell="A34" zoomScaleNormal="100" zoomScaleSheetLayoutView="100" workbookViewId="0">
      <selection activeCell="S41" sqref="S41:S44"/>
    </sheetView>
  </sheetViews>
  <sheetFormatPr defaultRowHeight="30" customHeight="1"/>
  <cols>
    <col min="1" max="1" width="39" style="7" customWidth="1"/>
    <col min="2" max="2" width="1.28515625" style="7" customWidth="1"/>
    <col min="3" max="3" width="16.85546875" style="7" customWidth="1"/>
    <col min="4" max="4" width="1.28515625" style="7" customWidth="1"/>
    <col min="5" max="5" width="20.7109375" style="7" customWidth="1"/>
    <col min="6" max="6" width="1.28515625" style="7" customWidth="1"/>
    <col min="7" max="7" width="15.5703125" style="7" customWidth="1"/>
    <col min="8" max="8" width="1.28515625" style="7" customWidth="1"/>
    <col min="9" max="9" width="17.7109375" style="7" customWidth="1"/>
    <col min="10" max="10" width="1.28515625" style="7" customWidth="1"/>
    <col min="11" max="11" width="16.7109375" style="7" customWidth="1"/>
    <col min="12" max="12" width="1.28515625" style="7" customWidth="1"/>
    <col min="13" max="13" width="16.42578125" style="7" customWidth="1"/>
    <col min="14" max="14" width="1.28515625" style="7" customWidth="1"/>
    <col min="15" max="15" width="18.7109375" style="7" customWidth="1"/>
    <col min="16" max="16" width="1.28515625" style="7" customWidth="1"/>
    <col min="17" max="17" width="19.7109375" style="45" customWidth="1"/>
    <col min="18" max="18" width="1.28515625" style="7" customWidth="1"/>
    <col min="19" max="19" width="23.42578125" style="7" customWidth="1"/>
    <col min="20" max="20" width="0.28515625" style="16" customWidth="1"/>
    <col min="21" max="22" width="9.140625" style="16"/>
    <col min="23" max="23" width="16" style="16" bestFit="1" customWidth="1"/>
    <col min="24" max="16384" width="9.140625" style="16"/>
  </cols>
  <sheetData>
    <row r="1" spans="1:19" ht="30" customHeight="1">
      <c r="A1" s="122" t="s">
        <v>109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</row>
    <row r="2" spans="1:19" ht="30" customHeight="1">
      <c r="A2" s="122" t="s">
        <v>111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19" ht="30" customHeight="1">
      <c r="A3" s="122" t="s">
        <v>176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</row>
    <row r="4" spans="1:19" ht="30" customHeight="1">
      <c r="A4" s="123" t="s">
        <v>73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</row>
    <row r="5" spans="1:19" ht="30" customHeight="1">
      <c r="A5" s="124" t="s">
        <v>44</v>
      </c>
      <c r="C5" s="124" t="s">
        <v>86</v>
      </c>
      <c r="D5" s="124"/>
      <c r="E5" s="124"/>
      <c r="F5" s="124"/>
      <c r="G5" s="124"/>
      <c r="I5" s="124" t="s">
        <v>71</v>
      </c>
      <c r="J5" s="124"/>
      <c r="K5" s="124"/>
      <c r="L5" s="124"/>
      <c r="M5" s="124"/>
      <c r="O5" s="124" t="s">
        <v>72</v>
      </c>
      <c r="P5" s="124"/>
      <c r="Q5" s="124"/>
      <c r="R5" s="124"/>
      <c r="S5" s="124"/>
    </row>
    <row r="6" spans="1:19" ht="41.25" customHeight="1">
      <c r="A6" s="124"/>
      <c r="C6" s="77" t="s">
        <v>87</v>
      </c>
      <c r="D6" s="78"/>
      <c r="E6" s="77" t="s">
        <v>88</v>
      </c>
      <c r="F6" s="78"/>
      <c r="G6" s="77" t="s">
        <v>89</v>
      </c>
      <c r="I6" s="6" t="s">
        <v>90</v>
      </c>
      <c r="J6" s="8"/>
      <c r="K6" s="6" t="s">
        <v>91</v>
      </c>
      <c r="L6" s="8"/>
      <c r="M6" s="6" t="s">
        <v>92</v>
      </c>
      <c r="O6" s="6" t="s">
        <v>90</v>
      </c>
      <c r="P6" s="8"/>
      <c r="Q6" s="74" t="s">
        <v>91</v>
      </c>
      <c r="R6" s="8"/>
      <c r="S6" s="74" t="s">
        <v>92</v>
      </c>
    </row>
    <row r="7" spans="1:19" ht="30" customHeight="1">
      <c r="A7" s="68" t="s">
        <v>37</v>
      </c>
      <c r="C7" s="78" t="s">
        <v>93</v>
      </c>
      <c r="D7" s="18"/>
      <c r="E7" s="79">
        <v>30514927</v>
      </c>
      <c r="F7" s="18"/>
      <c r="G7" s="79">
        <v>40</v>
      </c>
      <c r="I7" s="9">
        <v>0</v>
      </c>
      <c r="K7" s="9">
        <v>0</v>
      </c>
      <c r="M7" s="9">
        <v>0</v>
      </c>
      <c r="O7" s="9">
        <v>1220597080</v>
      </c>
      <c r="Q7" s="44">
        <v>0</v>
      </c>
      <c r="S7" s="45">
        <f>O7+Q7</f>
        <v>1220597080</v>
      </c>
    </row>
    <row r="8" spans="1:19" ht="30" customHeight="1">
      <c r="A8" s="27" t="s">
        <v>132</v>
      </c>
      <c r="C8" s="18" t="s">
        <v>5</v>
      </c>
      <c r="D8" s="18"/>
      <c r="E8" s="80">
        <v>60439089</v>
      </c>
      <c r="F8" s="18"/>
      <c r="G8" s="80">
        <v>360</v>
      </c>
      <c r="I8" s="11">
        <v>0</v>
      </c>
      <c r="K8" s="11">
        <v>0</v>
      </c>
      <c r="M8" s="11">
        <v>0</v>
      </c>
      <c r="O8" s="11">
        <v>21758072040</v>
      </c>
      <c r="Q8" s="45">
        <v>0</v>
      </c>
      <c r="S8" s="45">
        <f>O8+Q8</f>
        <v>21758072040</v>
      </c>
    </row>
    <row r="9" spans="1:19" ht="30" customHeight="1">
      <c r="A9" s="27" t="s">
        <v>137</v>
      </c>
      <c r="C9" s="18" t="s">
        <v>94</v>
      </c>
      <c r="D9" s="18"/>
      <c r="E9" s="80">
        <v>38815909</v>
      </c>
      <c r="F9" s="18"/>
      <c r="G9" s="80">
        <v>350</v>
      </c>
      <c r="I9" s="11">
        <v>0</v>
      </c>
      <c r="K9" s="11">
        <v>0</v>
      </c>
      <c r="M9" s="11">
        <v>0</v>
      </c>
      <c r="O9" s="11">
        <v>13585568150</v>
      </c>
      <c r="Q9" s="45">
        <v>0</v>
      </c>
      <c r="S9" s="45">
        <f t="shared" ref="S9:S34" si="0">O9+Q9</f>
        <v>13585568150</v>
      </c>
    </row>
    <row r="10" spans="1:19" ht="30" customHeight="1">
      <c r="A10" s="27" t="s">
        <v>130</v>
      </c>
      <c r="C10" s="18" t="s">
        <v>131</v>
      </c>
      <c r="D10" s="18"/>
      <c r="E10" s="80">
        <v>20600253</v>
      </c>
      <c r="F10" s="18"/>
      <c r="G10" s="80">
        <v>50</v>
      </c>
      <c r="I10" s="11">
        <v>0</v>
      </c>
      <c r="K10" s="45">
        <v>0</v>
      </c>
      <c r="M10" s="11">
        <v>0</v>
      </c>
      <c r="O10" s="11">
        <v>1030012650</v>
      </c>
      <c r="Q10" s="45">
        <v>0</v>
      </c>
      <c r="S10" s="45">
        <f t="shared" si="0"/>
        <v>1030012650</v>
      </c>
    </row>
    <row r="11" spans="1:19" ht="30" customHeight="1">
      <c r="A11" s="27" t="s">
        <v>151</v>
      </c>
      <c r="C11" s="18" t="s">
        <v>154</v>
      </c>
      <c r="D11" s="18"/>
      <c r="E11" s="80">
        <v>4387819</v>
      </c>
      <c r="F11" s="18"/>
      <c r="G11" s="80">
        <v>1000</v>
      </c>
      <c r="I11" s="11">
        <v>0</v>
      </c>
      <c r="K11" s="45">
        <v>0</v>
      </c>
      <c r="M11" s="11">
        <f>I11+K11</f>
        <v>0</v>
      </c>
      <c r="O11" s="11">
        <v>4387819000</v>
      </c>
      <c r="Q11" s="45">
        <v>0</v>
      </c>
      <c r="S11" s="45">
        <f>O11+Q11</f>
        <v>4387819000</v>
      </c>
    </row>
    <row r="12" spans="1:19" ht="30" customHeight="1">
      <c r="A12" s="27" t="s">
        <v>28</v>
      </c>
      <c r="C12" s="18" t="s">
        <v>155</v>
      </c>
      <c r="D12" s="18"/>
      <c r="E12" s="80">
        <v>5113203</v>
      </c>
      <c r="F12" s="18"/>
      <c r="G12" s="80">
        <v>1350</v>
      </c>
      <c r="I12" s="11">
        <v>0</v>
      </c>
      <c r="K12" s="45">
        <v>0</v>
      </c>
      <c r="M12" s="11">
        <f t="shared" ref="M12:M13" si="1">I12+K12</f>
        <v>0</v>
      </c>
      <c r="O12" s="11">
        <v>6902824050</v>
      </c>
      <c r="Q12" s="45">
        <v>0</v>
      </c>
      <c r="S12" s="45">
        <f t="shared" ref="S12:S13" si="2">O12+Q12</f>
        <v>6902824050</v>
      </c>
    </row>
    <row r="13" spans="1:19" ht="30" customHeight="1">
      <c r="A13" s="27" t="s">
        <v>152</v>
      </c>
      <c r="C13" s="18" t="s">
        <v>153</v>
      </c>
      <c r="D13" s="18"/>
      <c r="E13" s="80">
        <v>10330547</v>
      </c>
      <c r="F13" s="18"/>
      <c r="G13" s="80">
        <v>1000</v>
      </c>
      <c r="I13" s="11">
        <v>0</v>
      </c>
      <c r="K13" s="45">
        <v>0</v>
      </c>
      <c r="M13" s="11">
        <f t="shared" si="1"/>
        <v>0</v>
      </c>
      <c r="O13" s="11">
        <v>10330547000</v>
      </c>
      <c r="Q13" s="45">
        <v>-796666709</v>
      </c>
      <c r="S13" s="45">
        <f t="shared" si="2"/>
        <v>9533880291</v>
      </c>
    </row>
    <row r="14" spans="1:19" ht="30" customHeight="1">
      <c r="A14" s="27" t="s">
        <v>138</v>
      </c>
      <c r="C14" s="18" t="s">
        <v>5</v>
      </c>
      <c r="D14" s="18"/>
      <c r="E14" s="80">
        <v>11750844</v>
      </c>
      <c r="F14" s="18"/>
      <c r="G14" s="80">
        <v>1000</v>
      </c>
      <c r="I14" s="11">
        <v>0</v>
      </c>
      <c r="K14" s="11">
        <v>0</v>
      </c>
      <c r="M14" s="11">
        <v>0</v>
      </c>
      <c r="O14" s="11">
        <v>11750844000</v>
      </c>
      <c r="Q14" s="45">
        <v>0</v>
      </c>
      <c r="S14" s="45">
        <f t="shared" si="0"/>
        <v>11750844000</v>
      </c>
    </row>
    <row r="15" spans="1:19" ht="30" customHeight="1">
      <c r="A15" s="27" t="s">
        <v>17</v>
      </c>
      <c r="C15" s="18" t="s">
        <v>5</v>
      </c>
      <c r="D15" s="18"/>
      <c r="E15" s="80">
        <v>296399961</v>
      </c>
      <c r="F15" s="18"/>
      <c r="G15" s="80">
        <v>11</v>
      </c>
      <c r="I15" s="11">
        <v>0</v>
      </c>
      <c r="K15" s="11">
        <v>0</v>
      </c>
      <c r="M15" s="11">
        <v>0</v>
      </c>
      <c r="O15" s="11">
        <v>3260399571</v>
      </c>
      <c r="Q15" s="45">
        <v>0</v>
      </c>
      <c r="S15" s="45">
        <f t="shared" si="0"/>
        <v>3260399571</v>
      </c>
    </row>
    <row r="16" spans="1:19" ht="30" customHeight="1">
      <c r="A16" s="27" t="s">
        <v>36</v>
      </c>
      <c r="C16" s="18" t="s">
        <v>5</v>
      </c>
      <c r="D16" s="18"/>
      <c r="E16" s="80">
        <v>5329540</v>
      </c>
      <c r="F16" s="18"/>
      <c r="G16" s="80">
        <v>350</v>
      </c>
      <c r="I16" s="11">
        <v>0</v>
      </c>
      <c r="K16" s="11">
        <v>0</v>
      </c>
      <c r="M16" s="11">
        <v>0</v>
      </c>
      <c r="O16" s="11">
        <v>1865339000</v>
      </c>
      <c r="Q16" s="45">
        <v>0</v>
      </c>
      <c r="S16" s="45">
        <f t="shared" si="0"/>
        <v>1865339000</v>
      </c>
    </row>
    <row r="17" spans="1:23" ht="30" customHeight="1">
      <c r="A17" s="27" t="s">
        <v>16</v>
      </c>
      <c r="C17" s="18" t="s">
        <v>95</v>
      </c>
      <c r="D17" s="18"/>
      <c r="E17" s="80">
        <v>8099986</v>
      </c>
      <c r="F17" s="18"/>
      <c r="G17" s="80">
        <v>650</v>
      </c>
      <c r="I17" s="11">
        <v>0</v>
      </c>
      <c r="K17" s="11">
        <v>0</v>
      </c>
      <c r="M17" s="11">
        <v>0</v>
      </c>
      <c r="O17" s="11">
        <v>5264990900</v>
      </c>
      <c r="Q17" s="45">
        <v>0</v>
      </c>
      <c r="S17" s="45">
        <f t="shared" si="0"/>
        <v>5264990900</v>
      </c>
    </row>
    <row r="18" spans="1:23" ht="30" customHeight="1">
      <c r="A18" s="27" t="s">
        <v>19</v>
      </c>
      <c r="C18" s="18" t="s">
        <v>95</v>
      </c>
      <c r="D18" s="18"/>
      <c r="E18" s="80">
        <v>3382441</v>
      </c>
      <c r="F18" s="18"/>
      <c r="G18" s="80">
        <v>2280</v>
      </c>
      <c r="I18" s="11">
        <v>0</v>
      </c>
      <c r="K18" s="11">
        <v>0</v>
      </c>
      <c r="M18" s="11">
        <v>0</v>
      </c>
      <c r="O18" s="11">
        <v>7711965480</v>
      </c>
      <c r="Q18" s="45">
        <v>0</v>
      </c>
      <c r="S18" s="45">
        <f>O18+Q18</f>
        <v>7711965480</v>
      </c>
    </row>
    <row r="19" spans="1:23" ht="30" customHeight="1">
      <c r="A19" s="27" t="s">
        <v>41</v>
      </c>
      <c r="C19" s="18" t="s">
        <v>96</v>
      </c>
      <c r="D19" s="18"/>
      <c r="E19" s="80">
        <v>13500000</v>
      </c>
      <c r="F19" s="18"/>
      <c r="G19" s="80">
        <v>27</v>
      </c>
      <c r="I19" s="11">
        <v>0</v>
      </c>
      <c r="K19" s="11">
        <v>0</v>
      </c>
      <c r="M19" s="11">
        <v>0</v>
      </c>
      <c r="O19" s="11">
        <v>364500000</v>
      </c>
      <c r="Q19" s="45">
        <v>0</v>
      </c>
      <c r="S19" s="45">
        <f t="shared" si="0"/>
        <v>364500000</v>
      </c>
    </row>
    <row r="20" spans="1:23" ht="30" customHeight="1">
      <c r="A20" s="27" t="s">
        <v>34</v>
      </c>
      <c r="C20" s="18" t="s">
        <v>97</v>
      </c>
      <c r="D20" s="18"/>
      <c r="E20" s="80">
        <v>300000</v>
      </c>
      <c r="F20" s="18"/>
      <c r="G20" s="80">
        <v>1160</v>
      </c>
      <c r="I20" s="11">
        <v>0</v>
      </c>
      <c r="K20" s="11">
        <v>0</v>
      </c>
      <c r="M20" s="11">
        <v>0</v>
      </c>
      <c r="O20" s="11">
        <v>348000000</v>
      </c>
      <c r="Q20" s="45">
        <v>0</v>
      </c>
      <c r="S20" s="45">
        <f t="shared" si="0"/>
        <v>348000000</v>
      </c>
    </row>
    <row r="21" spans="1:23" ht="30" customHeight="1">
      <c r="A21" s="27" t="s">
        <v>39</v>
      </c>
      <c r="C21" s="18" t="s">
        <v>95</v>
      </c>
      <c r="D21" s="18"/>
      <c r="E21" s="80">
        <v>8000000</v>
      </c>
      <c r="F21" s="18"/>
      <c r="G21" s="80">
        <v>380</v>
      </c>
      <c r="I21" s="11">
        <v>0</v>
      </c>
      <c r="K21" s="11">
        <v>0</v>
      </c>
      <c r="M21" s="11">
        <v>0</v>
      </c>
      <c r="O21" s="11">
        <v>3040000000</v>
      </c>
      <c r="Q21" s="45">
        <v>0</v>
      </c>
      <c r="S21" s="45">
        <f t="shared" si="0"/>
        <v>3040000000</v>
      </c>
    </row>
    <row r="22" spans="1:23" ht="30" customHeight="1">
      <c r="A22" s="27" t="s">
        <v>42</v>
      </c>
      <c r="C22" s="18" t="s">
        <v>98</v>
      </c>
      <c r="D22" s="18"/>
      <c r="E22" s="80">
        <v>1048946</v>
      </c>
      <c r="F22" s="18"/>
      <c r="G22" s="80">
        <v>75</v>
      </c>
      <c r="I22" s="11">
        <v>0</v>
      </c>
      <c r="K22" s="11">
        <v>0</v>
      </c>
      <c r="M22" s="11">
        <v>0</v>
      </c>
      <c r="O22" s="11">
        <v>78670950</v>
      </c>
      <c r="Q22" s="45">
        <v>0</v>
      </c>
      <c r="S22" s="45">
        <f t="shared" si="0"/>
        <v>78670950</v>
      </c>
    </row>
    <row r="23" spans="1:23" ht="30" customHeight="1">
      <c r="A23" s="27" t="s">
        <v>31</v>
      </c>
      <c r="C23" s="18" t="s">
        <v>5</v>
      </c>
      <c r="D23" s="18"/>
      <c r="E23" s="80">
        <v>31445210</v>
      </c>
      <c r="F23" s="18"/>
      <c r="G23" s="80">
        <v>50</v>
      </c>
      <c r="I23" s="11">
        <v>0</v>
      </c>
      <c r="K23" s="11">
        <v>0</v>
      </c>
      <c r="M23" s="11">
        <v>0</v>
      </c>
      <c r="O23" s="11">
        <v>1572260500</v>
      </c>
      <c r="Q23" s="45">
        <v>0</v>
      </c>
      <c r="S23" s="45">
        <f t="shared" si="0"/>
        <v>1572260500</v>
      </c>
    </row>
    <row r="24" spans="1:23" ht="30" customHeight="1">
      <c r="A24" s="27" t="s">
        <v>29</v>
      </c>
      <c r="C24" s="18" t="s">
        <v>94</v>
      </c>
      <c r="D24" s="18"/>
      <c r="E24" s="80">
        <v>43500000</v>
      </c>
      <c r="F24" s="18"/>
      <c r="G24" s="80">
        <v>550</v>
      </c>
      <c r="I24" s="11">
        <v>0</v>
      </c>
      <c r="K24" s="11">
        <v>0</v>
      </c>
      <c r="M24" s="11">
        <v>0</v>
      </c>
      <c r="O24" s="11">
        <v>23925000000</v>
      </c>
      <c r="Q24" s="45">
        <v>0</v>
      </c>
      <c r="S24" s="45">
        <f t="shared" si="0"/>
        <v>23925000000</v>
      </c>
    </row>
    <row r="25" spans="1:23" ht="30" customHeight="1">
      <c r="A25" s="27" t="s">
        <v>18</v>
      </c>
      <c r="C25" s="18" t="s">
        <v>95</v>
      </c>
      <c r="D25" s="18"/>
      <c r="E25" s="80">
        <v>14391845</v>
      </c>
      <c r="F25" s="18"/>
      <c r="G25" s="80">
        <v>248</v>
      </c>
      <c r="I25" s="11">
        <v>0</v>
      </c>
      <c r="K25" s="11">
        <v>0</v>
      </c>
      <c r="M25" s="11">
        <v>0</v>
      </c>
      <c r="O25" s="11">
        <v>3569177560</v>
      </c>
      <c r="Q25" s="45">
        <v>0</v>
      </c>
      <c r="S25" s="45">
        <f t="shared" si="0"/>
        <v>3569177560</v>
      </c>
      <c r="W25" s="29"/>
    </row>
    <row r="26" spans="1:23" ht="30" customHeight="1">
      <c r="A26" s="27" t="s">
        <v>15</v>
      </c>
      <c r="C26" s="18" t="s">
        <v>5</v>
      </c>
      <c r="D26" s="18"/>
      <c r="E26" s="80">
        <v>75</v>
      </c>
      <c r="F26" s="18"/>
      <c r="G26" s="80">
        <v>7000</v>
      </c>
      <c r="I26" s="11">
        <v>0</v>
      </c>
      <c r="K26" s="11">
        <v>0</v>
      </c>
      <c r="M26" s="11">
        <v>0</v>
      </c>
      <c r="O26" s="11">
        <v>525000</v>
      </c>
      <c r="Q26" s="45">
        <v>0</v>
      </c>
      <c r="S26" s="45">
        <f t="shared" si="0"/>
        <v>525000</v>
      </c>
      <c r="W26" s="29"/>
    </row>
    <row r="27" spans="1:23" ht="30" customHeight="1">
      <c r="A27" s="27" t="s">
        <v>119</v>
      </c>
      <c r="C27" s="18" t="s">
        <v>95</v>
      </c>
      <c r="D27" s="18"/>
      <c r="E27" s="80">
        <v>7153912</v>
      </c>
      <c r="F27" s="18"/>
      <c r="G27" s="80">
        <v>1000</v>
      </c>
      <c r="I27" s="11">
        <v>0</v>
      </c>
      <c r="K27" s="11">
        <v>0</v>
      </c>
      <c r="M27" s="11">
        <v>0</v>
      </c>
      <c r="O27" s="11">
        <v>7153912000</v>
      </c>
      <c r="Q27" s="45">
        <v>0</v>
      </c>
      <c r="S27" s="45">
        <f>O27+Q27</f>
        <v>7153912000</v>
      </c>
    </row>
    <row r="28" spans="1:23" ht="30" customHeight="1">
      <c r="A28" s="27" t="s">
        <v>38</v>
      </c>
      <c r="C28" s="18" t="s">
        <v>159</v>
      </c>
      <c r="D28" s="18"/>
      <c r="E28" s="80">
        <v>5261000</v>
      </c>
      <c r="F28" s="18"/>
      <c r="G28" s="80">
        <v>78</v>
      </c>
      <c r="I28" s="11">
        <v>0</v>
      </c>
      <c r="K28" s="45">
        <v>0</v>
      </c>
      <c r="M28" s="11">
        <f>I28+K28</f>
        <v>0</v>
      </c>
      <c r="O28" s="30">
        <v>430058000</v>
      </c>
      <c r="Q28" s="45">
        <v>-45261912</v>
      </c>
      <c r="S28" s="45">
        <f t="shared" si="0"/>
        <v>384796088</v>
      </c>
    </row>
    <row r="29" spans="1:23" ht="30" customHeight="1">
      <c r="A29" s="27" t="s">
        <v>30</v>
      </c>
      <c r="C29" s="18" t="s">
        <v>158</v>
      </c>
      <c r="D29" s="18"/>
      <c r="E29" s="80">
        <v>43419814</v>
      </c>
      <c r="F29" s="18"/>
      <c r="G29" s="80">
        <v>270</v>
      </c>
      <c r="I29" s="11">
        <v>0</v>
      </c>
      <c r="K29" s="45">
        <v>0</v>
      </c>
      <c r="M29" s="11">
        <f>I29+K29</f>
        <v>0</v>
      </c>
      <c r="O29" s="11">
        <v>11723349780</v>
      </c>
      <c r="Q29" s="45">
        <v>0</v>
      </c>
      <c r="S29" s="45">
        <f>O29+Q29</f>
        <v>11723349780</v>
      </c>
    </row>
    <row r="30" spans="1:23" ht="30.75" customHeight="1">
      <c r="A30" s="27" t="s">
        <v>146</v>
      </c>
      <c r="C30" s="18" t="s">
        <v>158</v>
      </c>
      <c r="D30" s="18"/>
      <c r="E30" s="80">
        <v>1365000</v>
      </c>
      <c r="F30" s="18"/>
      <c r="G30" s="80">
        <v>4000</v>
      </c>
      <c r="I30" s="11">
        <v>0</v>
      </c>
      <c r="K30" s="45">
        <v>0</v>
      </c>
      <c r="M30" s="11">
        <f>I30+K30</f>
        <v>0</v>
      </c>
      <c r="O30" s="11">
        <v>5460000000</v>
      </c>
      <c r="Q30" s="45">
        <v>-560430240</v>
      </c>
      <c r="S30" s="45">
        <f>O30+Q30</f>
        <v>4899569760</v>
      </c>
    </row>
    <row r="31" spans="1:23" ht="30" customHeight="1">
      <c r="A31" s="27" t="s">
        <v>135</v>
      </c>
      <c r="C31" s="18" t="s">
        <v>140</v>
      </c>
      <c r="D31" s="18"/>
      <c r="E31" s="80">
        <v>400</v>
      </c>
      <c r="F31" s="18"/>
      <c r="G31" s="80">
        <v>315594</v>
      </c>
      <c r="I31" s="11">
        <v>0</v>
      </c>
      <c r="K31" s="45">
        <v>0</v>
      </c>
      <c r="M31" s="11">
        <v>0</v>
      </c>
      <c r="O31" s="11">
        <v>126237600</v>
      </c>
      <c r="Q31" s="45">
        <v>0</v>
      </c>
      <c r="S31" s="45">
        <f t="shared" si="0"/>
        <v>126237600</v>
      </c>
    </row>
    <row r="32" spans="1:23" ht="30" customHeight="1">
      <c r="A32" s="27" t="s">
        <v>136</v>
      </c>
      <c r="C32" s="18" t="s">
        <v>121</v>
      </c>
      <c r="D32" s="18"/>
      <c r="E32" s="80">
        <v>46</v>
      </c>
      <c r="F32" s="18"/>
      <c r="G32" s="80">
        <v>5121186</v>
      </c>
      <c r="I32" s="11">
        <v>0</v>
      </c>
      <c r="K32" s="45">
        <v>0</v>
      </c>
      <c r="M32" s="11">
        <f>I32</f>
        <v>0</v>
      </c>
      <c r="O32" s="11">
        <v>271060244</v>
      </c>
      <c r="Q32" s="45">
        <v>0</v>
      </c>
      <c r="S32" s="45">
        <f t="shared" si="0"/>
        <v>271060244</v>
      </c>
    </row>
    <row r="33" spans="1:19" ht="30" customHeight="1">
      <c r="A33" s="27" t="s">
        <v>145</v>
      </c>
      <c r="C33" s="18" t="s">
        <v>174</v>
      </c>
      <c r="D33" s="18"/>
      <c r="E33" s="80">
        <v>7179157</v>
      </c>
      <c r="F33" s="18"/>
      <c r="G33" s="80">
        <v>271</v>
      </c>
      <c r="I33" s="11">
        <v>0</v>
      </c>
      <c r="K33" s="45">
        <v>0</v>
      </c>
      <c r="M33" s="11">
        <f>I33+K33</f>
        <v>0</v>
      </c>
      <c r="O33" s="11">
        <v>1945551547</v>
      </c>
      <c r="Q33" s="45">
        <v>0</v>
      </c>
      <c r="S33" s="45">
        <f t="shared" si="0"/>
        <v>1945551547</v>
      </c>
    </row>
    <row r="34" spans="1:19" ht="30" customHeight="1">
      <c r="A34" s="27" t="s">
        <v>133</v>
      </c>
      <c r="C34" s="18" t="s">
        <v>175</v>
      </c>
      <c r="D34" s="18"/>
      <c r="E34" s="80">
        <v>83380000</v>
      </c>
      <c r="F34" s="18"/>
      <c r="G34" s="80">
        <v>450</v>
      </c>
      <c r="I34" s="11">
        <v>0</v>
      </c>
      <c r="K34" s="45">
        <v>0</v>
      </c>
      <c r="M34" s="11">
        <f>I34+K34</f>
        <v>0</v>
      </c>
      <c r="O34" s="11">
        <v>37521000000</v>
      </c>
      <c r="Q34" s="45">
        <v>-4718209581</v>
      </c>
      <c r="S34" s="45">
        <f t="shared" si="0"/>
        <v>32802790419</v>
      </c>
    </row>
    <row r="35" spans="1:19" ht="30" customHeight="1">
      <c r="A35" s="27" t="s">
        <v>123</v>
      </c>
      <c r="C35" s="18" t="s">
        <v>190</v>
      </c>
      <c r="D35" s="18"/>
      <c r="E35" s="80">
        <f>I35/G35</f>
        <v>63290974</v>
      </c>
      <c r="F35" s="18"/>
      <c r="G35" s="80">
        <v>60</v>
      </c>
      <c r="I35" s="11">
        <v>3797458440</v>
      </c>
      <c r="K35" s="28">
        <v>-491382517</v>
      </c>
      <c r="M35" s="11">
        <f>I35+K35</f>
        <v>3306075923</v>
      </c>
      <c r="O35" s="11">
        <v>3797458440</v>
      </c>
      <c r="Q35" s="45">
        <f>K35</f>
        <v>-491382517</v>
      </c>
      <c r="S35" s="45">
        <f>O35+Q35</f>
        <v>3306075923</v>
      </c>
    </row>
    <row r="36" spans="1:19" ht="30" customHeight="1">
      <c r="A36" s="27" t="s">
        <v>32</v>
      </c>
      <c r="C36" s="18" t="s">
        <v>189</v>
      </c>
      <c r="D36" s="18"/>
      <c r="E36" s="80">
        <f>I36/G36</f>
        <v>230946221</v>
      </c>
      <c r="F36" s="18"/>
      <c r="G36" s="80">
        <v>220</v>
      </c>
      <c r="I36" s="11">
        <v>50808168620</v>
      </c>
      <c r="K36" s="28">
        <v>-7095778411</v>
      </c>
      <c r="M36" s="11">
        <f t="shared" ref="M36:M38" si="3">I36+K36</f>
        <v>43712390209</v>
      </c>
      <c r="O36" s="11">
        <v>50808167520</v>
      </c>
      <c r="Q36" s="45">
        <f t="shared" ref="Q36:Q37" si="4">K36</f>
        <v>-7095778411</v>
      </c>
      <c r="S36" s="45">
        <f t="shared" ref="S36:S38" si="5">O36+Q36</f>
        <v>43712389109</v>
      </c>
    </row>
    <row r="37" spans="1:19" ht="30" customHeight="1">
      <c r="A37" s="27" t="s">
        <v>24</v>
      </c>
      <c r="C37" s="18" t="s">
        <v>188</v>
      </c>
      <c r="D37" s="18"/>
      <c r="E37" s="80">
        <f>I37/G37</f>
        <v>4505151</v>
      </c>
      <c r="F37" s="18"/>
      <c r="G37" s="80">
        <v>1500</v>
      </c>
      <c r="I37" s="11">
        <v>6757726500</v>
      </c>
      <c r="K37" s="28">
        <v>-957443907</v>
      </c>
      <c r="M37" s="11">
        <f t="shared" si="3"/>
        <v>5800282593</v>
      </c>
      <c r="O37" s="11">
        <v>6757726500</v>
      </c>
      <c r="Q37" s="45">
        <f t="shared" si="4"/>
        <v>-957443907</v>
      </c>
      <c r="S37" s="45">
        <f t="shared" si="5"/>
        <v>5800282593</v>
      </c>
    </row>
    <row r="38" spans="1:19" ht="30" customHeight="1">
      <c r="A38" s="27" t="s">
        <v>180</v>
      </c>
      <c r="C38" s="18" t="s">
        <v>177</v>
      </c>
      <c r="D38" s="18"/>
      <c r="E38" s="80">
        <f>I38/G38</f>
        <v>1918732</v>
      </c>
      <c r="F38" s="18"/>
      <c r="G38" s="80">
        <v>1200</v>
      </c>
      <c r="I38" s="11">
        <v>2302478400</v>
      </c>
      <c r="K38" s="28">
        <v>-329697611</v>
      </c>
      <c r="M38" s="11">
        <f t="shared" si="3"/>
        <v>1972780789</v>
      </c>
      <c r="O38" s="11">
        <v>2302478400</v>
      </c>
      <c r="Q38" s="45">
        <v>-329697611</v>
      </c>
      <c r="S38" s="45">
        <f t="shared" si="5"/>
        <v>1972780789</v>
      </c>
    </row>
    <row r="39" spans="1:19" ht="30" customHeight="1" thickBot="1">
      <c r="A39" s="19" t="s">
        <v>43</v>
      </c>
      <c r="C39" s="11"/>
      <c r="E39" s="11"/>
      <c r="G39" s="11"/>
      <c r="I39" s="21">
        <f>SUM(I7:I38)</f>
        <v>63665831960</v>
      </c>
      <c r="K39" s="47">
        <f>SUM(K7:K38)</f>
        <v>-8874302446</v>
      </c>
      <c r="M39" s="21">
        <f>SUM(M7:M38)</f>
        <v>54791529514</v>
      </c>
      <c r="O39" s="21">
        <f>SUM(O7:O38)</f>
        <v>250264112962</v>
      </c>
      <c r="Q39" s="47">
        <f>SUM(Q7:Q38)</f>
        <v>-14994870888</v>
      </c>
      <c r="S39" s="96">
        <f>SUM(S7:S38)</f>
        <v>235269242074</v>
      </c>
    </row>
    <row r="40" spans="1:19" ht="30" customHeight="1" thickTop="1">
      <c r="S40" s="115"/>
    </row>
    <row r="41" spans="1:19" ht="30" customHeight="1">
      <c r="O41" s="11"/>
      <c r="S41" s="116"/>
    </row>
    <row r="42" spans="1:19" ht="30" customHeight="1">
      <c r="O42" s="11"/>
      <c r="S42" s="11"/>
    </row>
    <row r="43" spans="1:19" ht="30" customHeight="1">
      <c r="O43" s="11"/>
      <c r="S43" s="11"/>
    </row>
    <row r="44" spans="1:19" ht="30" customHeight="1">
      <c r="S44" s="11"/>
    </row>
    <row r="45" spans="1:19" ht="30" customHeight="1">
      <c r="S45" s="11"/>
    </row>
    <row r="46" spans="1:19" ht="30" customHeight="1">
      <c r="S46" s="11"/>
    </row>
    <row r="47" spans="1:19" ht="30" customHeight="1">
      <c r="S47" s="11"/>
    </row>
    <row r="48" spans="1:19" ht="30" customHeight="1">
      <c r="S48" s="11"/>
    </row>
  </sheetData>
  <autoFilter ref="A1:A43" xr:uid="{00000000-0001-0000-0E00-000000000000}"/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1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0"/>
    <pageSetUpPr fitToPage="1"/>
  </sheetPr>
  <dimension ref="A1:U71"/>
  <sheetViews>
    <sheetView rightToLeft="1" view="pageBreakPreview" topLeftCell="A62" zoomScale="110" zoomScaleNormal="100" zoomScaleSheetLayoutView="110" workbookViewId="0">
      <selection activeCell="K66" sqref="C66:K76"/>
    </sheetView>
  </sheetViews>
  <sheetFormatPr defaultRowHeight="30" customHeight="1"/>
  <cols>
    <col min="1" max="1" width="38.28515625" style="27" customWidth="1"/>
    <col min="2" max="2" width="1.28515625" style="7" customWidth="1"/>
    <col min="3" max="3" width="14.5703125" style="64" customWidth="1"/>
    <col min="4" max="4" width="1.28515625" style="64" customWidth="1"/>
    <col min="5" max="5" width="19.5703125" style="64" customWidth="1"/>
    <col min="6" max="6" width="1.28515625" style="64" customWidth="1"/>
    <col min="7" max="7" width="20.5703125" style="64" customWidth="1"/>
    <col min="8" max="8" width="1.28515625" style="7" customWidth="1"/>
    <col min="9" max="9" width="19" style="7" customWidth="1"/>
    <col min="10" max="10" width="1.28515625" style="7" customWidth="1"/>
    <col min="11" max="11" width="15.140625" style="7" customWidth="1"/>
    <col min="12" max="12" width="1.28515625" style="7" customWidth="1"/>
    <col min="13" max="13" width="20.140625" style="7" customWidth="1"/>
    <col min="14" max="14" width="1.28515625" style="7" customWidth="1"/>
    <col min="15" max="15" width="21.5703125" style="7" customWidth="1"/>
    <col min="16" max="16" width="1.28515625" style="7" customWidth="1"/>
    <col min="17" max="17" width="21.28515625" style="7" customWidth="1"/>
    <col min="18" max="18" width="0.5703125" style="70" customWidth="1"/>
    <col min="19" max="19" width="9.140625" style="70"/>
    <col min="20" max="20" width="19" style="60" bestFit="1" customWidth="1"/>
    <col min="21" max="21" width="17" style="60" bestFit="1" customWidth="1"/>
    <col min="22" max="16384" width="9.140625" style="70"/>
  </cols>
  <sheetData>
    <row r="1" spans="1:17" ht="30" customHeight="1">
      <c r="A1" s="122" t="s">
        <v>109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</row>
    <row r="2" spans="1:17" ht="30" customHeight="1">
      <c r="A2" s="122" t="s">
        <v>111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17" ht="30" customHeight="1">
      <c r="A3" s="122" t="s">
        <v>176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</row>
    <row r="4" spans="1:17" ht="30" customHeight="1">
      <c r="A4" s="123" t="s">
        <v>102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</row>
    <row r="5" spans="1:17" ht="30" customHeight="1">
      <c r="A5" s="153" t="s">
        <v>57</v>
      </c>
      <c r="C5" s="124" t="s">
        <v>71</v>
      </c>
      <c r="D5" s="124"/>
      <c r="E5" s="124"/>
      <c r="F5" s="124"/>
      <c r="G5" s="124"/>
      <c r="H5" s="124"/>
      <c r="I5" s="124"/>
      <c r="K5" s="124" t="s">
        <v>72</v>
      </c>
      <c r="L5" s="124"/>
      <c r="M5" s="124"/>
      <c r="N5" s="124"/>
      <c r="O5" s="124"/>
      <c r="P5" s="124"/>
      <c r="Q5" s="124"/>
    </row>
    <row r="6" spans="1:17" ht="37.5" customHeight="1">
      <c r="A6" s="153"/>
      <c r="C6" s="61" t="s">
        <v>9</v>
      </c>
      <c r="D6" s="62"/>
      <c r="E6" s="61" t="s">
        <v>103</v>
      </c>
      <c r="F6" s="62"/>
      <c r="G6" s="61" t="s">
        <v>104</v>
      </c>
      <c r="H6" s="8"/>
      <c r="I6" s="6" t="s">
        <v>105</v>
      </c>
      <c r="K6" s="6" t="s">
        <v>9</v>
      </c>
      <c r="L6" s="8"/>
      <c r="M6" s="6" t="s">
        <v>103</v>
      </c>
      <c r="N6" s="8"/>
      <c r="O6" s="6" t="s">
        <v>104</v>
      </c>
      <c r="P6" s="8"/>
      <c r="Q6" s="6" t="s">
        <v>105</v>
      </c>
    </row>
    <row r="7" spans="1:17" ht="37.5" customHeight="1">
      <c r="A7" s="27" t="s">
        <v>37</v>
      </c>
      <c r="C7" s="63">
        <v>0</v>
      </c>
      <c r="E7" s="63">
        <v>0</v>
      </c>
      <c r="G7" s="63">
        <v>0</v>
      </c>
      <c r="I7" s="71">
        <f>E7+G7</f>
        <v>0</v>
      </c>
      <c r="K7" s="71">
        <v>100000000</v>
      </c>
      <c r="M7" s="63">
        <v>44817540720</v>
      </c>
      <c r="O7" s="45">
        <v>-52651789225</v>
      </c>
      <c r="Q7" s="45">
        <f>M7+O7</f>
        <v>-7834248505</v>
      </c>
    </row>
    <row r="8" spans="1:17" ht="37.5" customHeight="1">
      <c r="A8" s="27" t="s">
        <v>31</v>
      </c>
      <c r="B8" s="69"/>
      <c r="C8" s="63">
        <v>0</v>
      </c>
      <c r="E8" s="63">
        <v>0</v>
      </c>
      <c r="G8" s="65">
        <v>0</v>
      </c>
      <c r="I8" s="71">
        <f t="shared" ref="I8:I62" si="0">E8+G8</f>
        <v>0</v>
      </c>
      <c r="K8" s="71">
        <v>27041483</v>
      </c>
      <c r="M8" s="63">
        <v>63307849181</v>
      </c>
      <c r="O8" s="45">
        <v>-49553927796</v>
      </c>
      <c r="Q8" s="45">
        <f t="shared" ref="Q8:Q56" si="1">M8+O8</f>
        <v>13753921385</v>
      </c>
    </row>
    <row r="9" spans="1:17" ht="37.5" customHeight="1">
      <c r="A9" s="69" t="s">
        <v>119</v>
      </c>
      <c r="B9" s="69"/>
      <c r="C9" s="63">
        <v>0</v>
      </c>
      <c r="E9" s="63">
        <v>0</v>
      </c>
      <c r="G9" s="65">
        <v>0</v>
      </c>
      <c r="I9" s="71">
        <f>E9+G9</f>
        <v>0</v>
      </c>
      <c r="K9" s="71">
        <v>2153912</v>
      </c>
      <c r="M9" s="63">
        <v>38674406606</v>
      </c>
      <c r="O9" s="45">
        <v>-40002562234</v>
      </c>
      <c r="Q9" s="45">
        <f t="shared" si="1"/>
        <v>-1328155628</v>
      </c>
    </row>
    <row r="10" spans="1:17" ht="37.5" customHeight="1">
      <c r="A10" s="69" t="s">
        <v>173</v>
      </c>
      <c r="B10" s="69"/>
      <c r="C10" s="63">
        <v>0</v>
      </c>
      <c r="E10" s="63">
        <v>0</v>
      </c>
      <c r="G10" s="65">
        <v>0</v>
      </c>
      <c r="I10" s="71">
        <f>E10+G10</f>
        <v>0</v>
      </c>
      <c r="K10" s="71">
        <v>4</v>
      </c>
      <c r="M10" s="63">
        <v>4</v>
      </c>
      <c r="O10" s="45">
        <v>-16392</v>
      </c>
      <c r="Q10" s="45">
        <f t="shared" si="1"/>
        <v>-16388</v>
      </c>
    </row>
    <row r="11" spans="1:17" ht="30" customHeight="1">
      <c r="A11" s="69" t="s">
        <v>42</v>
      </c>
      <c r="C11" s="63">
        <v>0</v>
      </c>
      <c r="E11" s="63">
        <v>0</v>
      </c>
      <c r="G11" s="65">
        <v>0</v>
      </c>
      <c r="I11" s="71">
        <f t="shared" si="0"/>
        <v>0</v>
      </c>
      <c r="K11" s="71">
        <v>1048946</v>
      </c>
      <c r="M11" s="63">
        <v>4226082477</v>
      </c>
      <c r="O11" s="45">
        <v>-5296940238</v>
      </c>
      <c r="Q11" s="45">
        <f t="shared" si="1"/>
        <v>-1070857761</v>
      </c>
    </row>
    <row r="12" spans="1:17" ht="30" customHeight="1">
      <c r="A12" s="69" t="s">
        <v>39</v>
      </c>
      <c r="B12" s="69"/>
      <c r="C12" s="63">
        <v>0</v>
      </c>
      <c r="E12" s="63">
        <v>0</v>
      </c>
      <c r="G12" s="65">
        <v>0</v>
      </c>
      <c r="I12" s="71">
        <f t="shared" si="0"/>
        <v>0</v>
      </c>
      <c r="K12" s="71">
        <v>10000000</v>
      </c>
      <c r="M12" s="63">
        <v>39197836377</v>
      </c>
      <c r="O12" s="45">
        <v>-37200059888</v>
      </c>
      <c r="Q12" s="45">
        <f t="shared" si="1"/>
        <v>1997776489</v>
      </c>
    </row>
    <row r="13" spans="1:17" ht="30" customHeight="1">
      <c r="A13" s="69" t="s">
        <v>184</v>
      </c>
      <c r="B13" s="69"/>
      <c r="C13" s="63">
        <f>-سهام!O52</f>
        <v>5900000</v>
      </c>
      <c r="E13" s="63">
        <f>سهام!Q52</f>
        <v>87993511892</v>
      </c>
      <c r="G13" s="65">
        <v>-98427807812</v>
      </c>
      <c r="I13" s="71">
        <f t="shared" si="0"/>
        <v>-10434295920</v>
      </c>
      <c r="K13" s="71">
        <v>8700000</v>
      </c>
      <c r="M13" s="63">
        <v>115538931511</v>
      </c>
      <c r="O13" s="45">
        <v>-123835364099</v>
      </c>
      <c r="Q13" s="45">
        <f t="shared" si="1"/>
        <v>-8296432588</v>
      </c>
    </row>
    <row r="14" spans="1:17" ht="30" customHeight="1">
      <c r="A14" s="69" t="s">
        <v>118</v>
      </c>
      <c r="B14" s="69"/>
      <c r="C14" s="63">
        <v>0</v>
      </c>
      <c r="E14" s="63">
        <v>0</v>
      </c>
      <c r="G14" s="65">
        <v>0</v>
      </c>
      <c r="I14" s="71">
        <f t="shared" si="0"/>
        <v>0</v>
      </c>
      <c r="K14" s="71">
        <v>3255168</v>
      </c>
      <c r="M14" s="63">
        <v>56727241315</v>
      </c>
      <c r="O14" s="45">
        <v>-52528101876</v>
      </c>
      <c r="Q14" s="45">
        <f t="shared" si="1"/>
        <v>4199139439</v>
      </c>
    </row>
    <row r="15" spans="1:17" ht="30" customHeight="1">
      <c r="A15" s="27" t="s">
        <v>17</v>
      </c>
      <c r="C15" s="63">
        <v>0</v>
      </c>
      <c r="E15" s="63">
        <v>0</v>
      </c>
      <c r="G15" s="65">
        <v>0</v>
      </c>
      <c r="I15" s="71">
        <f t="shared" si="0"/>
        <v>0</v>
      </c>
      <c r="K15" s="71">
        <v>462999961</v>
      </c>
      <c r="M15" s="63">
        <v>215794223867</v>
      </c>
      <c r="O15" s="45">
        <v>-229212492440</v>
      </c>
      <c r="Q15" s="45">
        <f t="shared" si="1"/>
        <v>-13418268573</v>
      </c>
    </row>
    <row r="16" spans="1:17" ht="30" customHeight="1">
      <c r="A16" s="69" t="s">
        <v>127</v>
      </c>
      <c r="B16" s="69"/>
      <c r="C16" s="63">
        <v>0</v>
      </c>
      <c r="E16" s="63">
        <v>0</v>
      </c>
      <c r="G16" s="65">
        <v>0</v>
      </c>
      <c r="I16" s="71">
        <f t="shared" si="0"/>
        <v>0</v>
      </c>
      <c r="K16" s="71">
        <v>19600000</v>
      </c>
      <c r="M16" s="63">
        <v>38966760000</v>
      </c>
      <c r="O16" s="45">
        <v>-34534017579</v>
      </c>
      <c r="Q16" s="45">
        <f t="shared" si="1"/>
        <v>4432742421</v>
      </c>
    </row>
    <row r="17" spans="1:17" ht="30" customHeight="1">
      <c r="A17" s="69" t="s">
        <v>124</v>
      </c>
      <c r="B17" s="69"/>
      <c r="C17" s="63">
        <v>0</v>
      </c>
      <c r="E17" s="63">
        <v>0</v>
      </c>
      <c r="G17" s="65">
        <v>0</v>
      </c>
      <c r="I17" s="71">
        <f t="shared" si="0"/>
        <v>0</v>
      </c>
      <c r="K17" s="71">
        <v>1000000</v>
      </c>
      <c r="M17" s="63">
        <v>35800078668</v>
      </c>
      <c r="O17" s="45">
        <v>-32660280569</v>
      </c>
      <c r="Q17" s="45">
        <f t="shared" si="1"/>
        <v>3139798099</v>
      </c>
    </row>
    <row r="18" spans="1:17" ht="30" customHeight="1">
      <c r="A18" s="69" t="s">
        <v>35</v>
      </c>
      <c r="B18" s="69"/>
      <c r="C18" s="63">
        <v>0</v>
      </c>
      <c r="E18" s="63">
        <v>0</v>
      </c>
      <c r="G18" s="65">
        <v>0</v>
      </c>
      <c r="I18" s="71">
        <f t="shared" si="0"/>
        <v>0</v>
      </c>
      <c r="K18" s="71">
        <v>9060000</v>
      </c>
      <c r="M18" s="63">
        <v>16407243969</v>
      </c>
      <c r="O18" s="45">
        <v>-15913766331</v>
      </c>
      <c r="Q18" s="45">
        <f t="shared" si="1"/>
        <v>493477638</v>
      </c>
    </row>
    <row r="19" spans="1:17" ht="30" customHeight="1">
      <c r="A19" s="69" t="s">
        <v>157</v>
      </c>
      <c r="B19" s="69"/>
      <c r="C19" s="63">
        <v>0</v>
      </c>
      <c r="E19" s="63">
        <v>0</v>
      </c>
      <c r="G19" s="65">
        <v>0</v>
      </c>
      <c r="I19" s="71">
        <f t="shared" si="0"/>
        <v>0</v>
      </c>
      <c r="K19" s="71">
        <v>17354486</v>
      </c>
      <c r="M19" s="63">
        <f>106261707874+2013000</f>
        <v>106263720874</v>
      </c>
      <c r="O19" s="45">
        <v>-112995535498</v>
      </c>
      <c r="Q19" s="45">
        <f t="shared" si="1"/>
        <v>-6731814624</v>
      </c>
    </row>
    <row r="20" spans="1:17" ht="30" customHeight="1">
      <c r="A20" s="69" t="s">
        <v>128</v>
      </c>
      <c r="B20" s="69"/>
      <c r="C20" s="63">
        <v>0</v>
      </c>
      <c r="E20" s="63">
        <v>0</v>
      </c>
      <c r="G20" s="65">
        <v>0</v>
      </c>
      <c r="I20" s="71">
        <f t="shared" si="0"/>
        <v>0</v>
      </c>
      <c r="K20" s="71">
        <v>500000</v>
      </c>
      <c r="M20" s="63">
        <v>5276069489</v>
      </c>
      <c r="O20" s="45">
        <v>-5247279529</v>
      </c>
      <c r="Q20" s="45">
        <f t="shared" si="1"/>
        <v>28789960</v>
      </c>
    </row>
    <row r="21" spans="1:17" ht="30" customHeight="1">
      <c r="A21" s="27" t="s">
        <v>146</v>
      </c>
      <c r="C21" s="63">
        <f>-سهام!O43</f>
        <v>75000</v>
      </c>
      <c r="E21" s="63">
        <f>سهام!Q43</f>
        <v>4044740606</v>
      </c>
      <c r="G21" s="65">
        <v>-4250837808</v>
      </c>
      <c r="I21" s="71">
        <f t="shared" si="0"/>
        <v>-206097202</v>
      </c>
      <c r="K21" s="71">
        <v>2293012</v>
      </c>
      <c r="M21" s="63">
        <v>108921411518</v>
      </c>
      <c r="O21" s="45">
        <v>-119124578234</v>
      </c>
      <c r="Q21" s="45">
        <f t="shared" si="1"/>
        <v>-10203166716</v>
      </c>
    </row>
    <row r="22" spans="1:17" ht="30" customHeight="1">
      <c r="A22" s="27" t="s">
        <v>24</v>
      </c>
      <c r="C22" s="63">
        <v>0</v>
      </c>
      <c r="E22" s="63">
        <v>0</v>
      </c>
      <c r="G22" s="65">
        <v>0</v>
      </c>
      <c r="I22" s="71">
        <f t="shared" si="0"/>
        <v>0</v>
      </c>
      <c r="K22" s="71">
        <v>17114776</v>
      </c>
      <c r="M22" s="63">
        <v>162761867148</v>
      </c>
      <c r="O22" s="45">
        <v>-139717745692</v>
      </c>
      <c r="Q22" s="45">
        <f t="shared" si="1"/>
        <v>23044121456</v>
      </c>
    </row>
    <row r="23" spans="1:17" ht="30" customHeight="1">
      <c r="A23" s="27" t="s">
        <v>25</v>
      </c>
      <c r="C23" s="63">
        <v>0</v>
      </c>
      <c r="E23" s="63">
        <v>0</v>
      </c>
      <c r="G23" s="65">
        <v>0</v>
      </c>
      <c r="I23" s="71">
        <f t="shared" si="0"/>
        <v>0</v>
      </c>
      <c r="K23" s="71">
        <v>29844995</v>
      </c>
      <c r="M23" s="63">
        <v>58081298622</v>
      </c>
      <c r="O23" s="45">
        <v>-50151692419</v>
      </c>
      <c r="Q23" s="45">
        <f t="shared" si="1"/>
        <v>7929606203</v>
      </c>
    </row>
    <row r="24" spans="1:17" ht="30" customHeight="1">
      <c r="A24" s="27" t="s">
        <v>32</v>
      </c>
      <c r="C24" s="63">
        <f>-سهام!O28</f>
        <v>5</v>
      </c>
      <c r="E24" s="63">
        <f>سهام!Q28</f>
        <v>5</v>
      </c>
      <c r="G24" s="65">
        <v>-12765</v>
      </c>
      <c r="I24" s="71">
        <f t="shared" si="0"/>
        <v>-12760</v>
      </c>
      <c r="K24" s="71">
        <v>2611479</v>
      </c>
      <c r="M24" s="63">
        <v>17710725669</v>
      </c>
      <c r="O24" s="45">
        <v>-17168163334</v>
      </c>
      <c r="Q24" s="45">
        <f t="shared" si="1"/>
        <v>542562335</v>
      </c>
    </row>
    <row r="25" spans="1:17" ht="30" customHeight="1">
      <c r="A25" s="27" t="s">
        <v>133</v>
      </c>
      <c r="C25" s="63">
        <v>0</v>
      </c>
      <c r="E25" s="63">
        <v>0</v>
      </c>
      <c r="G25" s="65">
        <v>0</v>
      </c>
      <c r="I25" s="71">
        <f t="shared" si="0"/>
        <v>0</v>
      </c>
      <c r="K25" s="71">
        <v>18944197</v>
      </c>
      <c r="M25" s="63">
        <v>39006153908</v>
      </c>
      <c r="O25" s="45">
        <v>-50041094749</v>
      </c>
      <c r="Q25" s="45">
        <f t="shared" si="1"/>
        <v>-11034940841</v>
      </c>
    </row>
    <row r="26" spans="1:17" ht="30" customHeight="1">
      <c r="A26" s="27" t="s">
        <v>41</v>
      </c>
      <c r="C26" s="63">
        <v>0</v>
      </c>
      <c r="E26" s="63">
        <v>0</v>
      </c>
      <c r="G26" s="65">
        <v>0</v>
      </c>
      <c r="I26" s="71">
        <f t="shared" si="0"/>
        <v>0</v>
      </c>
      <c r="K26" s="71">
        <v>13500000</v>
      </c>
      <c r="M26" s="63">
        <v>16208492199</v>
      </c>
      <c r="O26" s="45">
        <v>-20934693000</v>
      </c>
      <c r="Q26" s="45">
        <f t="shared" si="1"/>
        <v>-4726200801</v>
      </c>
    </row>
    <row r="27" spans="1:17" ht="30" customHeight="1">
      <c r="A27" s="27" t="s">
        <v>36</v>
      </c>
      <c r="C27" s="63">
        <v>0</v>
      </c>
      <c r="E27" s="63">
        <v>0</v>
      </c>
      <c r="G27" s="65">
        <v>0</v>
      </c>
      <c r="I27" s="71">
        <f t="shared" si="0"/>
        <v>0</v>
      </c>
      <c r="K27" s="71">
        <v>14860116</v>
      </c>
      <c r="M27" s="63">
        <v>41724791220</v>
      </c>
      <c r="O27" s="45">
        <v>-49618134622</v>
      </c>
      <c r="Q27" s="45">
        <f t="shared" si="1"/>
        <v>-7893343402</v>
      </c>
    </row>
    <row r="28" spans="1:17" ht="30" customHeight="1">
      <c r="A28" s="27" t="s">
        <v>18</v>
      </c>
      <c r="C28" s="63">
        <v>0</v>
      </c>
      <c r="E28" s="63">
        <v>0</v>
      </c>
      <c r="G28" s="65">
        <v>0</v>
      </c>
      <c r="I28" s="71">
        <f t="shared" si="0"/>
        <v>0</v>
      </c>
      <c r="K28" s="71">
        <v>3582075</v>
      </c>
      <c r="M28" s="63">
        <v>20177660650</v>
      </c>
      <c r="O28" s="45">
        <v>-17013184859</v>
      </c>
      <c r="Q28" s="45">
        <f t="shared" si="1"/>
        <v>3164475791</v>
      </c>
    </row>
    <row r="29" spans="1:17" ht="30" customHeight="1">
      <c r="A29" s="27" t="s">
        <v>134</v>
      </c>
      <c r="C29" s="63">
        <v>0</v>
      </c>
      <c r="E29" s="63">
        <v>0</v>
      </c>
      <c r="G29" s="65">
        <v>0</v>
      </c>
      <c r="I29" s="71">
        <f t="shared" si="0"/>
        <v>0</v>
      </c>
      <c r="K29" s="71">
        <v>4976344</v>
      </c>
      <c r="M29" s="63">
        <v>6215020359</v>
      </c>
      <c r="O29" s="45">
        <v>-7365688047</v>
      </c>
      <c r="Q29" s="45">
        <f t="shared" si="1"/>
        <v>-1150667688</v>
      </c>
    </row>
    <row r="30" spans="1:17" ht="30" customHeight="1">
      <c r="A30" s="27" t="s">
        <v>129</v>
      </c>
      <c r="C30" s="63">
        <v>0</v>
      </c>
      <c r="E30" s="63">
        <v>0</v>
      </c>
      <c r="G30" s="65">
        <v>0</v>
      </c>
      <c r="I30" s="71">
        <f t="shared" si="0"/>
        <v>0</v>
      </c>
      <c r="K30" s="71">
        <v>62000000</v>
      </c>
      <c r="M30" s="63">
        <v>108595311333</v>
      </c>
      <c r="O30" s="45">
        <v>-126960066000</v>
      </c>
      <c r="Q30" s="45">
        <f t="shared" si="1"/>
        <v>-18364754667</v>
      </c>
    </row>
    <row r="31" spans="1:17" ht="30" customHeight="1">
      <c r="A31" s="27" t="s">
        <v>34</v>
      </c>
      <c r="C31" s="63">
        <v>0</v>
      </c>
      <c r="E31" s="63">
        <v>0</v>
      </c>
      <c r="G31" s="65">
        <v>0</v>
      </c>
      <c r="I31" s="71">
        <f t="shared" si="0"/>
        <v>0</v>
      </c>
      <c r="K31" s="71">
        <v>600000</v>
      </c>
      <c r="M31" s="63">
        <v>13179268839</v>
      </c>
      <c r="O31" s="45">
        <v>-14701999500</v>
      </c>
      <c r="Q31" s="45">
        <f t="shared" si="1"/>
        <v>-1522730661</v>
      </c>
    </row>
    <row r="32" spans="1:17" ht="30" customHeight="1">
      <c r="A32" s="27" t="s">
        <v>147</v>
      </c>
      <c r="C32" s="63">
        <v>0</v>
      </c>
      <c r="E32" s="63">
        <v>0</v>
      </c>
      <c r="G32" s="65">
        <v>0</v>
      </c>
      <c r="I32" s="71">
        <f t="shared" si="0"/>
        <v>0</v>
      </c>
      <c r="K32" s="71">
        <v>3510946</v>
      </c>
      <c r="M32" s="63">
        <v>26082188987</v>
      </c>
      <c r="O32" s="45">
        <v>-25782749058</v>
      </c>
      <c r="Q32" s="45">
        <f t="shared" si="1"/>
        <v>299439929</v>
      </c>
    </row>
    <row r="33" spans="1:20" ht="30" customHeight="1">
      <c r="A33" s="27" t="s">
        <v>135</v>
      </c>
      <c r="C33" s="63">
        <v>0</v>
      </c>
      <c r="E33" s="63">
        <v>0</v>
      </c>
      <c r="G33" s="65">
        <v>0</v>
      </c>
      <c r="I33" s="71">
        <f t="shared" si="0"/>
        <v>0</v>
      </c>
      <c r="K33" s="71">
        <v>2134406</v>
      </c>
      <c r="M33" s="63">
        <v>7506075569</v>
      </c>
      <c r="O33" s="45">
        <v>-7572124080</v>
      </c>
      <c r="Q33" s="45">
        <f t="shared" si="1"/>
        <v>-66048511</v>
      </c>
    </row>
    <row r="34" spans="1:20" ht="30" customHeight="1">
      <c r="A34" s="27" t="s">
        <v>20</v>
      </c>
      <c r="C34" s="63">
        <v>0</v>
      </c>
      <c r="E34" s="63">
        <v>0</v>
      </c>
      <c r="G34" s="65">
        <v>0</v>
      </c>
      <c r="I34" s="71">
        <f t="shared" si="0"/>
        <v>0</v>
      </c>
      <c r="K34" s="71">
        <v>5768862</v>
      </c>
      <c r="M34" s="63">
        <v>43081334848</v>
      </c>
      <c r="O34" s="45">
        <v>-49947819641</v>
      </c>
      <c r="Q34" s="45">
        <f t="shared" si="1"/>
        <v>-6866484793</v>
      </c>
    </row>
    <row r="35" spans="1:20" ht="30" customHeight="1">
      <c r="A35" s="27" t="s">
        <v>23</v>
      </c>
      <c r="C35" s="63">
        <v>0</v>
      </c>
      <c r="E35" s="63">
        <v>0</v>
      </c>
      <c r="G35" s="65">
        <v>0</v>
      </c>
      <c r="H35" s="63"/>
      <c r="I35" s="71">
        <f t="shared" si="0"/>
        <v>0</v>
      </c>
      <c r="K35" s="71">
        <v>4980960</v>
      </c>
      <c r="M35" s="63">
        <v>16024507219</v>
      </c>
      <c r="O35" s="45">
        <v>-17542233495</v>
      </c>
      <c r="Q35" s="45">
        <f t="shared" si="1"/>
        <v>-1517726276</v>
      </c>
    </row>
    <row r="36" spans="1:20" ht="30" customHeight="1">
      <c r="A36" s="27" t="s">
        <v>160</v>
      </c>
      <c r="C36" s="63">
        <v>0</v>
      </c>
      <c r="E36" s="63">
        <v>0</v>
      </c>
      <c r="G36" s="65">
        <v>0</v>
      </c>
      <c r="H36" s="63"/>
      <c r="I36" s="71">
        <f t="shared" si="0"/>
        <v>0</v>
      </c>
      <c r="K36" s="71">
        <v>771429</v>
      </c>
      <c r="M36" s="63">
        <v>2180826957</v>
      </c>
      <c r="O36" s="45">
        <v>-2094236184</v>
      </c>
      <c r="Q36" s="45">
        <f t="shared" si="1"/>
        <v>86590773</v>
      </c>
    </row>
    <row r="37" spans="1:20" ht="30" customHeight="1">
      <c r="A37" s="27" t="s">
        <v>29</v>
      </c>
      <c r="C37" s="63">
        <v>0</v>
      </c>
      <c r="E37" s="63">
        <v>0</v>
      </c>
      <c r="G37" s="65">
        <v>0</v>
      </c>
      <c r="H37" s="63"/>
      <c r="I37" s="71">
        <f t="shared" si="0"/>
        <v>0</v>
      </c>
      <c r="K37" s="71">
        <v>19500000</v>
      </c>
      <c r="M37" s="63">
        <v>149290688428</v>
      </c>
      <c r="O37" s="45">
        <v>-81902801896</v>
      </c>
      <c r="Q37" s="45">
        <f t="shared" si="1"/>
        <v>67387886532</v>
      </c>
    </row>
    <row r="38" spans="1:20" ht="30" customHeight="1">
      <c r="A38" s="27" t="s">
        <v>38</v>
      </c>
      <c r="C38" s="63">
        <f>-سهام!O33</f>
        <v>11800000</v>
      </c>
      <c r="E38" s="63">
        <f>سهام!Q33</f>
        <v>46476330641</v>
      </c>
      <c r="G38" s="65">
        <v>-37000435636</v>
      </c>
      <c r="H38" s="63"/>
      <c r="I38" s="71">
        <f t="shared" si="0"/>
        <v>9475895005</v>
      </c>
      <c r="K38" s="71">
        <v>21939000</v>
      </c>
      <c r="M38" s="63">
        <v>72861961797</v>
      </c>
      <c r="O38" s="45">
        <v>-61946331326</v>
      </c>
      <c r="Q38" s="45">
        <f t="shared" si="1"/>
        <v>10915630471</v>
      </c>
    </row>
    <row r="39" spans="1:20" ht="30" customHeight="1">
      <c r="A39" s="27" t="s">
        <v>26</v>
      </c>
      <c r="C39" s="63">
        <v>0</v>
      </c>
      <c r="E39" s="63">
        <v>0</v>
      </c>
      <c r="G39" s="65">
        <v>0</v>
      </c>
      <c r="H39" s="63"/>
      <c r="I39" s="71">
        <f t="shared" si="0"/>
        <v>0</v>
      </c>
      <c r="K39" s="71">
        <v>2427680</v>
      </c>
      <c r="M39" s="63">
        <v>11248134819</v>
      </c>
      <c r="O39" s="45">
        <v>-10642367690</v>
      </c>
      <c r="Q39" s="45">
        <f t="shared" si="1"/>
        <v>605767129</v>
      </c>
    </row>
    <row r="40" spans="1:20" ht="30" customHeight="1">
      <c r="A40" s="27" t="s">
        <v>123</v>
      </c>
      <c r="C40" s="63">
        <v>0</v>
      </c>
      <c r="E40" s="63">
        <v>0</v>
      </c>
      <c r="G40" s="65">
        <v>0</v>
      </c>
      <c r="H40" s="63"/>
      <c r="I40" s="71">
        <f t="shared" si="0"/>
        <v>0</v>
      </c>
      <c r="K40" s="71">
        <v>5389384</v>
      </c>
      <c r="M40" s="63">
        <v>25404380795</v>
      </c>
      <c r="O40" s="45">
        <v>-21322798116</v>
      </c>
      <c r="Q40" s="45">
        <f t="shared" si="1"/>
        <v>4081582679</v>
      </c>
    </row>
    <row r="41" spans="1:20" ht="30" customHeight="1">
      <c r="A41" s="27" t="s">
        <v>130</v>
      </c>
      <c r="C41" s="63">
        <f>-سهام!O36</f>
        <v>12232500</v>
      </c>
      <c r="E41" s="63">
        <f>سهام!Q36</f>
        <v>40811128751</v>
      </c>
      <c r="G41" s="65">
        <v>-27167494143</v>
      </c>
      <c r="H41" s="63"/>
      <c r="I41" s="71">
        <f t="shared" si="0"/>
        <v>13643634608</v>
      </c>
      <c r="K41" s="71">
        <v>14166436</v>
      </c>
      <c r="M41" s="63">
        <v>46852359623</v>
      </c>
      <c r="O41" s="45">
        <v>-33855398032</v>
      </c>
      <c r="Q41" s="45">
        <f t="shared" si="1"/>
        <v>12996961591</v>
      </c>
    </row>
    <row r="42" spans="1:20" ht="30" customHeight="1">
      <c r="A42" s="27" t="s">
        <v>76</v>
      </c>
      <c r="C42" s="63">
        <v>0</v>
      </c>
      <c r="E42" s="63">
        <v>0</v>
      </c>
      <c r="G42" s="65">
        <v>0</v>
      </c>
      <c r="I42" s="71">
        <f t="shared" si="0"/>
        <v>0</v>
      </c>
      <c r="K42" s="71">
        <v>208</v>
      </c>
      <c r="M42" s="63">
        <v>685833</v>
      </c>
      <c r="O42" s="45">
        <v>-867988</v>
      </c>
      <c r="Q42" s="45">
        <f t="shared" si="1"/>
        <v>-182155</v>
      </c>
    </row>
    <row r="43" spans="1:20" ht="30" customHeight="1">
      <c r="A43" s="27" t="s">
        <v>77</v>
      </c>
      <c r="C43" s="63">
        <v>0</v>
      </c>
      <c r="E43" s="63">
        <v>0</v>
      </c>
      <c r="G43" s="65">
        <v>0</v>
      </c>
      <c r="I43" s="71">
        <f t="shared" si="0"/>
        <v>0</v>
      </c>
      <c r="K43" s="71">
        <v>41000000</v>
      </c>
      <c r="M43" s="63">
        <v>16699048634</v>
      </c>
      <c r="O43" s="45">
        <v>-16247863502</v>
      </c>
      <c r="Q43" s="45">
        <f t="shared" si="1"/>
        <v>451185132</v>
      </c>
    </row>
    <row r="44" spans="1:20" ht="30" customHeight="1">
      <c r="A44" s="27" t="s">
        <v>19</v>
      </c>
      <c r="C44" s="63">
        <v>0</v>
      </c>
      <c r="E44" s="63">
        <v>0</v>
      </c>
      <c r="G44" s="65">
        <v>0</v>
      </c>
      <c r="I44" s="71">
        <f t="shared" si="0"/>
        <v>0</v>
      </c>
      <c r="K44" s="71">
        <v>2200000</v>
      </c>
      <c r="M44" s="63">
        <v>64345807836</v>
      </c>
      <c r="O44" s="45">
        <v>-62253147584</v>
      </c>
      <c r="Q44" s="45">
        <f t="shared" si="1"/>
        <v>2092660252</v>
      </c>
    </row>
    <row r="45" spans="1:20" ht="30" customHeight="1">
      <c r="A45" s="27" t="s">
        <v>117</v>
      </c>
      <c r="C45" s="63">
        <v>0</v>
      </c>
      <c r="E45" s="63">
        <v>0</v>
      </c>
      <c r="G45" s="65">
        <v>0</v>
      </c>
      <c r="I45" s="71">
        <f t="shared" si="0"/>
        <v>0</v>
      </c>
      <c r="K45" s="71">
        <v>1435203</v>
      </c>
      <c r="M45" s="63">
        <v>8310026303</v>
      </c>
      <c r="O45" s="45">
        <v>-6564256557</v>
      </c>
      <c r="Q45" s="45">
        <f t="shared" si="1"/>
        <v>1745769746</v>
      </c>
    </row>
    <row r="46" spans="1:20" ht="30" customHeight="1">
      <c r="A46" s="27" t="s">
        <v>16</v>
      </c>
      <c r="C46" s="63">
        <v>0</v>
      </c>
      <c r="E46" s="63">
        <v>0</v>
      </c>
      <c r="F46" s="63"/>
      <c r="G46" s="65">
        <v>0</v>
      </c>
      <c r="H46" s="65"/>
      <c r="I46" s="71">
        <f t="shared" si="0"/>
        <v>0</v>
      </c>
      <c r="K46" s="71">
        <v>10254687</v>
      </c>
      <c r="M46" s="63">
        <v>81697240045</v>
      </c>
      <c r="O46" s="45">
        <v>-70090835780</v>
      </c>
      <c r="Q46" s="45">
        <f t="shared" si="1"/>
        <v>11606404265</v>
      </c>
      <c r="T46" s="94"/>
    </row>
    <row r="47" spans="1:20" ht="30" customHeight="1">
      <c r="A47" s="27" t="s">
        <v>30</v>
      </c>
      <c r="C47" s="63">
        <v>0</v>
      </c>
      <c r="E47" s="63">
        <v>0</v>
      </c>
      <c r="F47" s="63"/>
      <c r="G47" s="65">
        <v>0</v>
      </c>
      <c r="H47" s="65"/>
      <c r="I47" s="71">
        <f t="shared" si="0"/>
        <v>0</v>
      </c>
      <c r="K47" s="71">
        <v>1000000</v>
      </c>
      <c r="M47" s="63">
        <v>7477515274</v>
      </c>
      <c r="O47" s="45">
        <v>-4674111456</v>
      </c>
      <c r="Q47" s="45">
        <f t="shared" si="1"/>
        <v>2803403818</v>
      </c>
    </row>
    <row r="48" spans="1:20" ht="30" customHeight="1">
      <c r="A48" s="27" t="s">
        <v>141</v>
      </c>
      <c r="C48" s="63">
        <v>0</v>
      </c>
      <c r="E48" s="63">
        <v>0</v>
      </c>
      <c r="F48" s="63"/>
      <c r="G48" s="65">
        <v>0</v>
      </c>
      <c r="H48" s="65"/>
      <c r="I48" s="71">
        <f t="shared" si="0"/>
        <v>0</v>
      </c>
      <c r="K48" s="71">
        <v>586440</v>
      </c>
      <c r="M48" s="63">
        <v>50767396362</v>
      </c>
      <c r="O48" s="45">
        <v>-41175387442</v>
      </c>
      <c r="Q48" s="45">
        <f t="shared" si="1"/>
        <v>9592008920</v>
      </c>
    </row>
    <row r="49" spans="1:21" ht="30" customHeight="1">
      <c r="A49" s="27" t="s">
        <v>143</v>
      </c>
      <c r="C49" s="63">
        <f>-سهام!O38</f>
        <v>4104121</v>
      </c>
      <c r="E49" s="65">
        <f>سهام!Q38</f>
        <v>26737566554</v>
      </c>
      <c r="F49" s="63"/>
      <c r="G49" s="65">
        <v>-19394345292</v>
      </c>
      <c r="H49" s="65"/>
      <c r="I49" s="71">
        <f t="shared" si="0"/>
        <v>7343221262</v>
      </c>
      <c r="K49" s="71">
        <v>9200000</v>
      </c>
      <c r="M49" s="63">
        <v>49019995316</v>
      </c>
      <c r="O49" s="45">
        <v>-37271426192</v>
      </c>
      <c r="Q49" s="45">
        <f t="shared" si="1"/>
        <v>11748569124</v>
      </c>
    </row>
    <row r="50" spans="1:21" ht="30" customHeight="1">
      <c r="A50" s="27" t="s">
        <v>137</v>
      </c>
      <c r="C50" s="63">
        <f>-سهام!O20</f>
        <v>12800000</v>
      </c>
      <c r="E50" s="65">
        <f>سهام!Q20</f>
        <v>105291754728</v>
      </c>
      <c r="F50" s="63"/>
      <c r="G50" s="65">
        <v>-57863784325</v>
      </c>
      <c r="H50" s="65"/>
      <c r="I50" s="71">
        <f>E50+G50</f>
        <v>47427970403</v>
      </c>
      <c r="K50" s="71">
        <v>14165909</v>
      </c>
      <c r="M50" s="63">
        <v>112633499174</v>
      </c>
      <c r="O50" s="45">
        <v>-63345105068</v>
      </c>
      <c r="Q50" s="45">
        <f t="shared" si="1"/>
        <v>49288394106</v>
      </c>
    </row>
    <row r="51" spans="1:21" ht="30" customHeight="1">
      <c r="A51" s="27" t="s">
        <v>142</v>
      </c>
      <c r="C51" s="63">
        <v>0</v>
      </c>
      <c r="E51" s="65">
        <v>0</v>
      </c>
      <c r="F51" s="63"/>
      <c r="G51" s="45">
        <v>0</v>
      </c>
      <c r="H51" s="65"/>
      <c r="I51" s="71">
        <f t="shared" si="0"/>
        <v>0</v>
      </c>
      <c r="K51" s="71">
        <v>1636629</v>
      </c>
      <c r="M51" s="63">
        <v>33433542677</v>
      </c>
      <c r="O51" s="45">
        <v>-32346703466</v>
      </c>
      <c r="Q51" s="45">
        <f t="shared" si="1"/>
        <v>1086839211</v>
      </c>
    </row>
    <row r="52" spans="1:21" ht="30" customHeight="1">
      <c r="A52" s="27" t="s">
        <v>122</v>
      </c>
      <c r="C52" s="63">
        <v>0</v>
      </c>
      <c r="E52" s="65">
        <v>0</v>
      </c>
      <c r="F52" s="63"/>
      <c r="G52" s="65">
        <v>0</v>
      </c>
      <c r="H52" s="65"/>
      <c r="I52" s="63">
        <f t="shared" si="0"/>
        <v>0</v>
      </c>
      <c r="K52" s="71">
        <v>4713645</v>
      </c>
      <c r="M52" s="63">
        <v>5477011227</v>
      </c>
      <c r="O52" s="45">
        <v>-3533725760</v>
      </c>
      <c r="Q52" s="45">
        <f t="shared" si="1"/>
        <v>1943285467</v>
      </c>
    </row>
    <row r="53" spans="1:21" ht="30" customHeight="1">
      <c r="A53" s="27" t="s">
        <v>138</v>
      </c>
      <c r="C53" s="63">
        <f>-سهام!O17</f>
        <v>3040000</v>
      </c>
      <c r="E53" s="65">
        <f>سهام!Q17</f>
        <v>37058506393</v>
      </c>
      <c r="F53" s="63"/>
      <c r="G53" s="65">
        <v>-21693968248</v>
      </c>
      <c r="H53" s="65"/>
      <c r="I53" s="63">
        <f t="shared" si="0"/>
        <v>15364538145</v>
      </c>
      <c r="K53" s="71">
        <v>3540001</v>
      </c>
      <c r="M53" s="63">
        <v>45224888581</v>
      </c>
      <c r="O53" s="45">
        <v>-27269111165</v>
      </c>
      <c r="Q53" s="45">
        <f t="shared" si="1"/>
        <v>17955777416</v>
      </c>
    </row>
    <row r="54" spans="1:21" ht="30" customHeight="1">
      <c r="A54" s="27" t="s">
        <v>145</v>
      </c>
      <c r="C54" s="63">
        <v>0</v>
      </c>
      <c r="E54" s="65">
        <v>0</v>
      </c>
      <c r="F54" s="63"/>
      <c r="G54" s="65">
        <v>0</v>
      </c>
      <c r="H54" s="65"/>
      <c r="I54" s="63">
        <f t="shared" si="0"/>
        <v>0</v>
      </c>
      <c r="K54" s="71">
        <v>1</v>
      </c>
      <c r="M54" s="63">
        <v>1</v>
      </c>
      <c r="O54" s="45">
        <v>-5955</v>
      </c>
      <c r="Q54" s="45">
        <f t="shared" si="1"/>
        <v>-5954</v>
      </c>
    </row>
    <row r="55" spans="1:21" ht="30" customHeight="1">
      <c r="A55" s="27" t="s">
        <v>125</v>
      </c>
      <c r="C55" s="63">
        <v>0</v>
      </c>
      <c r="E55" s="65">
        <v>0</v>
      </c>
      <c r="F55" s="63"/>
      <c r="G55" s="65">
        <v>0</v>
      </c>
      <c r="H55" s="65"/>
      <c r="I55" s="63">
        <f t="shared" si="0"/>
        <v>0</v>
      </c>
      <c r="K55" s="71">
        <v>880000</v>
      </c>
      <c r="M55" s="63">
        <v>3634723211</v>
      </c>
      <c r="O55" s="45">
        <v>-4694602010</v>
      </c>
      <c r="Q55" s="45">
        <f t="shared" si="1"/>
        <v>-1059878799</v>
      </c>
    </row>
    <row r="56" spans="1:21" ht="30" customHeight="1">
      <c r="A56" s="27" t="s">
        <v>156</v>
      </c>
      <c r="C56" s="63">
        <v>0</v>
      </c>
      <c r="E56" s="65">
        <v>0</v>
      </c>
      <c r="F56" s="63"/>
      <c r="G56" s="65">
        <v>0</v>
      </c>
      <c r="H56" s="65"/>
      <c r="I56" s="63">
        <f t="shared" si="0"/>
        <v>0</v>
      </c>
      <c r="K56" s="71">
        <v>552</v>
      </c>
      <c r="M56" s="63">
        <v>552</v>
      </c>
      <c r="O56" s="45">
        <v>-949440</v>
      </c>
      <c r="Q56" s="45">
        <f t="shared" si="1"/>
        <v>-948888</v>
      </c>
    </row>
    <row r="57" spans="1:21" ht="30" customHeight="1">
      <c r="A57" s="27" t="s">
        <v>148</v>
      </c>
      <c r="C57" s="63">
        <f>-سهام!O44</f>
        <v>6000000</v>
      </c>
      <c r="E57" s="65">
        <f>سهام!Q44</f>
        <v>46378700041</v>
      </c>
      <c r="F57" s="63"/>
      <c r="G57" s="65">
        <v>-21567721166</v>
      </c>
      <c r="H57" s="65"/>
      <c r="I57" s="63">
        <f t="shared" si="0"/>
        <v>24810978875</v>
      </c>
      <c r="K57" s="71">
        <f>C57</f>
        <v>6000000</v>
      </c>
      <c r="M57" s="63">
        <f>E57</f>
        <v>46378700041</v>
      </c>
      <c r="O57" s="45">
        <f>G57</f>
        <v>-21567721166</v>
      </c>
      <c r="Q57" s="45">
        <f>M57+O57</f>
        <v>24810978875</v>
      </c>
    </row>
    <row r="58" spans="1:21" ht="30" customHeight="1">
      <c r="A58" s="27" t="s">
        <v>183</v>
      </c>
      <c r="C58" s="63">
        <f>-سهام!O51</f>
        <v>24000000</v>
      </c>
      <c r="E58" s="65">
        <f>سهام!Q51</f>
        <v>48891127875</v>
      </c>
      <c r="F58" s="63"/>
      <c r="G58" s="65">
        <v>-48031615805</v>
      </c>
      <c r="H58" s="65"/>
      <c r="I58" s="63">
        <f t="shared" si="0"/>
        <v>859512070</v>
      </c>
      <c r="K58" s="71">
        <f t="shared" ref="K58:K62" si="2">C58</f>
        <v>24000000</v>
      </c>
      <c r="M58" s="63">
        <f t="shared" ref="M58:M62" si="3">E58</f>
        <v>48891127875</v>
      </c>
      <c r="O58" s="45">
        <f t="shared" ref="O58:O62" si="4">G58</f>
        <v>-48031615805</v>
      </c>
      <c r="Q58" s="45">
        <f t="shared" ref="Q58:Q62" si="5">M58+O58</f>
        <v>859512070</v>
      </c>
    </row>
    <row r="59" spans="1:21" ht="30" customHeight="1">
      <c r="A59" s="27" t="s">
        <v>15</v>
      </c>
      <c r="C59" s="63">
        <f>-سهام!O9</f>
        <v>75</v>
      </c>
      <c r="E59" s="65">
        <f>سهام!Q9</f>
        <v>12627631</v>
      </c>
      <c r="F59" s="63"/>
      <c r="G59" s="65">
        <v>-8421591</v>
      </c>
      <c r="H59" s="65"/>
      <c r="I59" s="63">
        <f t="shared" si="0"/>
        <v>4206040</v>
      </c>
      <c r="K59" s="71">
        <f t="shared" si="2"/>
        <v>75</v>
      </c>
      <c r="M59" s="63">
        <f t="shared" si="3"/>
        <v>12627631</v>
      </c>
      <c r="O59" s="45">
        <f t="shared" si="4"/>
        <v>-8421591</v>
      </c>
      <c r="Q59" s="45">
        <f t="shared" si="5"/>
        <v>4206040</v>
      </c>
    </row>
    <row r="60" spans="1:21" ht="30" customHeight="1">
      <c r="A60" s="27" t="s">
        <v>150</v>
      </c>
      <c r="C60" s="63">
        <f>-سهام!O45</f>
        <v>2400000</v>
      </c>
      <c r="E60" s="65">
        <f>سهام!Q45</f>
        <v>22171280943</v>
      </c>
      <c r="F60" s="63"/>
      <c r="G60" s="65">
        <v>-18859109411</v>
      </c>
      <c r="H60" s="65"/>
      <c r="I60" s="63">
        <f t="shared" si="0"/>
        <v>3312171532</v>
      </c>
      <c r="K60" s="71">
        <f t="shared" si="2"/>
        <v>2400000</v>
      </c>
      <c r="M60" s="63">
        <f t="shared" si="3"/>
        <v>22171280943</v>
      </c>
      <c r="O60" s="45">
        <f t="shared" si="4"/>
        <v>-18859109411</v>
      </c>
      <c r="Q60" s="45">
        <f t="shared" si="5"/>
        <v>3312171532</v>
      </c>
    </row>
    <row r="61" spans="1:21" ht="30" customHeight="1">
      <c r="A61" s="27" t="s">
        <v>191</v>
      </c>
      <c r="C61" s="63">
        <f>-سهام!O47</f>
        <v>7012809</v>
      </c>
      <c r="E61" s="65">
        <f>سهام!Q47</f>
        <v>77243613261</v>
      </c>
      <c r="F61" s="63"/>
      <c r="G61" s="65">
        <v>-61359364905</v>
      </c>
      <c r="H61" s="65"/>
      <c r="I61" s="63">
        <f t="shared" si="0"/>
        <v>15884248356</v>
      </c>
      <c r="K61" s="71">
        <f t="shared" si="2"/>
        <v>7012809</v>
      </c>
      <c r="M61" s="63">
        <f t="shared" si="3"/>
        <v>77243613261</v>
      </c>
      <c r="O61" s="45">
        <f t="shared" si="4"/>
        <v>-61359364905</v>
      </c>
      <c r="Q61" s="45">
        <f t="shared" si="5"/>
        <v>15884248356</v>
      </c>
    </row>
    <row r="62" spans="1:21" ht="30" customHeight="1">
      <c r="A62" s="27" t="s">
        <v>181</v>
      </c>
      <c r="C62" s="63">
        <f>-سهام!O49</f>
        <v>3200000</v>
      </c>
      <c r="E62" s="65">
        <f>سهام!Q49</f>
        <v>4553328637</v>
      </c>
      <c r="F62" s="63"/>
      <c r="G62" s="65">
        <v>-4475449489</v>
      </c>
      <c r="H62" s="65"/>
      <c r="I62" s="63">
        <f t="shared" si="0"/>
        <v>77879148</v>
      </c>
      <c r="K62" s="71">
        <f t="shared" si="2"/>
        <v>3200000</v>
      </c>
      <c r="M62" s="63">
        <f t="shared" si="3"/>
        <v>4553328637</v>
      </c>
      <c r="O62" s="45">
        <f t="shared" si="4"/>
        <v>-4475449489</v>
      </c>
      <c r="Q62" s="45">
        <f t="shared" si="5"/>
        <v>77879148</v>
      </c>
    </row>
    <row r="63" spans="1:21" s="73" customFormat="1" ht="30" customHeight="1" thickBot="1">
      <c r="A63" s="72" t="s">
        <v>43</v>
      </c>
      <c r="B63" s="19"/>
      <c r="C63" s="21">
        <f>SUM(C7:C62)</f>
        <v>92564510</v>
      </c>
      <c r="D63" s="66"/>
      <c r="E63" s="21">
        <f>SUM(E7:E62)</f>
        <v>547664217958</v>
      </c>
      <c r="F63" s="66"/>
      <c r="G63" s="47">
        <f>SUM(G7:G62)</f>
        <v>-420100368396</v>
      </c>
      <c r="H63" s="19"/>
      <c r="I63" s="47">
        <f>SUM(I7:I62)</f>
        <v>127563849562</v>
      </c>
      <c r="J63" s="19"/>
      <c r="K63" s="21">
        <f>SUM(K7:K62)</f>
        <v>1046856216</v>
      </c>
      <c r="L63" s="21">
        <f t="shared" ref="L63:P63" si="6">SUM(L7:L56)</f>
        <v>0</v>
      </c>
      <c r="M63" s="21">
        <f>SUM(M7:M62)</f>
        <v>2452084504979</v>
      </c>
      <c r="N63" s="21">
        <f t="shared" si="6"/>
        <v>0</v>
      </c>
      <c r="O63" s="101">
        <f>SUM(O7:O62)</f>
        <v>-2240807815400</v>
      </c>
      <c r="P63" s="21">
        <f t="shared" si="6"/>
        <v>0</v>
      </c>
      <c r="Q63" s="21">
        <f>SUM(Q7:Q62)</f>
        <v>211276689579</v>
      </c>
      <c r="T63" s="67"/>
      <c r="U63" s="67"/>
    </row>
    <row r="64" spans="1:21" ht="30" customHeight="1" thickTop="1">
      <c r="K64" s="93"/>
      <c r="M64" s="102"/>
      <c r="Q64" s="11"/>
    </row>
    <row r="65" spans="9:17" ht="30" customHeight="1">
      <c r="K65" s="11"/>
      <c r="M65" s="11"/>
      <c r="O65" s="45"/>
      <c r="Q65" s="11"/>
    </row>
    <row r="66" spans="9:17" ht="30" customHeight="1">
      <c r="M66" s="94"/>
      <c r="O66" s="94"/>
      <c r="Q66" s="11"/>
    </row>
    <row r="67" spans="9:17" ht="30" customHeight="1">
      <c r="I67" s="11"/>
      <c r="O67" s="11"/>
      <c r="Q67" s="11"/>
    </row>
    <row r="68" spans="9:17" ht="30" customHeight="1">
      <c r="I68" s="11"/>
      <c r="M68" s="11"/>
      <c r="O68" s="11"/>
      <c r="Q68" s="11"/>
    </row>
    <row r="69" spans="9:17" ht="30" customHeight="1">
      <c r="I69" s="11"/>
      <c r="M69" s="11"/>
      <c r="O69" s="11"/>
      <c r="Q69" s="11"/>
    </row>
    <row r="70" spans="9:17" ht="30" customHeight="1">
      <c r="I70" s="11"/>
      <c r="O70" s="45"/>
      <c r="Q70" s="11"/>
    </row>
    <row r="71" spans="9:17" ht="30" customHeight="1">
      <c r="I71" s="11"/>
      <c r="Q71" s="11"/>
    </row>
  </sheetData>
  <autoFilter ref="A1:A71" xr:uid="{00000000-0001-0000-1200-000000000000}"/>
  <mergeCells count="7"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66" fitToHeight="0" orientation="landscape" r:id="rId1"/>
  <rowBreaks count="1" manualBreakCount="1">
    <brk id="27" max="17" man="1"/>
  </rowBreaks>
  <ignoredErrors>
    <ignoredError sqref="L63:M63 N63:P63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0"/>
    <pageSetUpPr fitToPage="1"/>
  </sheetPr>
  <dimension ref="A1:S61"/>
  <sheetViews>
    <sheetView rightToLeft="1" view="pageBreakPreview" topLeftCell="A40" zoomScaleNormal="100" zoomScaleSheetLayoutView="100" workbookViewId="0">
      <selection activeCell="Q55" sqref="Q55"/>
    </sheetView>
  </sheetViews>
  <sheetFormatPr defaultRowHeight="30" customHeight="1"/>
  <cols>
    <col min="1" max="1" width="27.28515625" style="7" bestFit="1" customWidth="1"/>
    <col min="2" max="2" width="1.28515625" style="7" customWidth="1"/>
    <col min="3" max="3" width="17.140625" style="7" customWidth="1"/>
    <col min="4" max="4" width="1.28515625" style="7" customWidth="1"/>
    <col min="5" max="5" width="22.28515625" style="7" customWidth="1"/>
    <col min="6" max="6" width="1.28515625" style="7" customWidth="1"/>
    <col min="7" max="7" width="22.42578125" style="7" customWidth="1"/>
    <col min="8" max="8" width="1.28515625" style="7" customWidth="1"/>
    <col min="9" max="9" width="22" style="45" customWidth="1"/>
    <col min="10" max="10" width="1.28515625" style="7" customWidth="1"/>
    <col min="11" max="11" width="16" style="7" customWidth="1"/>
    <col min="12" max="12" width="1.28515625" style="7" customWidth="1"/>
    <col min="13" max="13" width="20.42578125" style="7" customWidth="1"/>
    <col min="14" max="14" width="1.28515625" style="7" customWidth="1"/>
    <col min="15" max="15" width="21.5703125" style="7" customWidth="1"/>
    <col min="16" max="16" width="1.28515625" style="7" customWidth="1"/>
    <col min="17" max="17" width="19.85546875" style="45" customWidth="1"/>
    <col min="18" max="18" width="15.42578125" style="16" customWidth="1"/>
    <col min="19" max="19" width="17.85546875" style="16" bestFit="1" customWidth="1"/>
    <col min="20" max="16384" width="9.140625" style="16"/>
  </cols>
  <sheetData>
    <row r="1" spans="1:19" ht="30" customHeight="1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</row>
    <row r="2" spans="1:19" ht="30" customHeight="1">
      <c r="A2" s="122" t="s">
        <v>111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19" ht="30" customHeight="1">
      <c r="A3" s="122" t="s">
        <v>176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</row>
    <row r="4" spans="1:19" ht="30" customHeight="1">
      <c r="A4" s="123" t="s">
        <v>106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</row>
    <row r="5" spans="1:19" ht="30" customHeight="1">
      <c r="A5" s="124" t="s">
        <v>57</v>
      </c>
      <c r="C5" s="124" t="s">
        <v>71</v>
      </c>
      <c r="D5" s="124"/>
      <c r="E5" s="124"/>
      <c r="F5" s="124"/>
      <c r="G5" s="124"/>
      <c r="H5" s="124"/>
      <c r="I5" s="124"/>
      <c r="K5" s="124" t="s">
        <v>72</v>
      </c>
      <c r="L5" s="124"/>
      <c r="M5" s="124"/>
      <c r="N5" s="124"/>
      <c r="O5" s="124"/>
      <c r="P5" s="124"/>
      <c r="Q5" s="124"/>
    </row>
    <row r="6" spans="1:19" ht="36.75" customHeight="1">
      <c r="A6" s="124"/>
      <c r="C6" s="6" t="s">
        <v>9</v>
      </c>
      <c r="D6" s="8"/>
      <c r="E6" s="6" t="s">
        <v>11</v>
      </c>
      <c r="F6" s="8"/>
      <c r="G6" s="6" t="s">
        <v>104</v>
      </c>
      <c r="H6" s="8"/>
      <c r="I6" s="74" t="s">
        <v>107</v>
      </c>
      <c r="K6" s="6" t="s">
        <v>9</v>
      </c>
      <c r="L6" s="8"/>
      <c r="M6" s="6" t="s">
        <v>11</v>
      </c>
      <c r="N6" s="8"/>
      <c r="O6" s="6" t="s">
        <v>104</v>
      </c>
      <c r="P6" s="8"/>
      <c r="Q6" s="6" t="s">
        <v>107</v>
      </c>
    </row>
    <row r="7" spans="1:19" ht="30" customHeight="1">
      <c r="A7" s="98" t="s">
        <v>16</v>
      </c>
      <c r="C7" s="11">
        <f>سهام!S10</f>
        <v>5999986</v>
      </c>
      <c r="E7" s="11">
        <f>سهام!Y10</f>
        <v>48581425843.075203</v>
      </c>
      <c r="G7" s="45">
        <v>-39174728192</v>
      </c>
      <c r="I7" s="49">
        <f>E7+G7</f>
        <v>9406697651.0752029</v>
      </c>
      <c r="K7" s="11">
        <f>C7</f>
        <v>5999986</v>
      </c>
      <c r="M7" s="11">
        <f>E7</f>
        <v>48581425843.075203</v>
      </c>
      <c r="O7" s="49">
        <v>-42143365173</v>
      </c>
      <c r="Q7" s="45">
        <f>M7+O7</f>
        <v>6438060670.0752029</v>
      </c>
      <c r="R7" s="29"/>
      <c r="S7" s="75"/>
    </row>
    <row r="8" spans="1:19" ht="30" customHeight="1">
      <c r="A8" s="98" t="s">
        <v>19</v>
      </c>
      <c r="C8" s="11">
        <f>سهام!S12</f>
        <v>9254901</v>
      </c>
      <c r="E8" s="11">
        <f>سهام!Y12</f>
        <v>427026268610.05499</v>
      </c>
      <c r="G8" s="45">
        <v>-304449942707</v>
      </c>
      <c r="I8" s="49">
        <f t="shared" ref="I8:I52" si="0">E8+G8</f>
        <v>122576325903.05499</v>
      </c>
      <c r="K8" s="11">
        <f t="shared" ref="K8:K43" si="1">C8</f>
        <v>9254901</v>
      </c>
      <c r="M8" s="11">
        <f>E8</f>
        <v>427026268610.05499</v>
      </c>
      <c r="O8" s="49">
        <v>-319132895521</v>
      </c>
      <c r="Q8" s="45">
        <f>M8+O8</f>
        <v>107893373089.05499</v>
      </c>
      <c r="R8" s="29"/>
      <c r="S8" s="75"/>
    </row>
    <row r="9" spans="1:19" ht="30" customHeight="1">
      <c r="A9" s="98" t="s">
        <v>30</v>
      </c>
      <c r="C9" s="11">
        <f>سهام!S26</f>
        <v>55219814</v>
      </c>
      <c r="E9" s="11">
        <f>سهام!Y26</f>
        <v>789018693664.03198</v>
      </c>
      <c r="G9" s="45">
        <v>-453440702890</v>
      </c>
      <c r="I9" s="49">
        <f t="shared" si="0"/>
        <v>335577990774.03198</v>
      </c>
      <c r="K9" s="11">
        <f t="shared" si="1"/>
        <v>55219814</v>
      </c>
      <c r="M9" s="11">
        <f t="shared" ref="M9:M43" si="2">E9</f>
        <v>789018693664.03198</v>
      </c>
      <c r="O9" s="49">
        <v>-348768716103</v>
      </c>
      <c r="Q9" s="45">
        <f>M9+O9</f>
        <v>440249977561.03198</v>
      </c>
      <c r="R9" s="29"/>
      <c r="S9" s="75"/>
    </row>
    <row r="10" spans="1:19" ht="30" customHeight="1">
      <c r="A10" s="98" t="s">
        <v>139</v>
      </c>
      <c r="C10" s="11">
        <f>سهام!S23</f>
        <v>17255628</v>
      </c>
      <c r="E10" s="11">
        <f>سهام!Y23</f>
        <v>237485496478.41699</v>
      </c>
      <c r="G10" s="45">
        <v>-194436909872</v>
      </c>
      <c r="I10" s="49">
        <f t="shared" si="0"/>
        <v>43048586606.416992</v>
      </c>
      <c r="K10" s="11">
        <f t="shared" si="1"/>
        <v>17255628</v>
      </c>
      <c r="M10" s="11">
        <f t="shared" si="2"/>
        <v>237485496478.41699</v>
      </c>
      <c r="O10" s="49">
        <v>-207185061698</v>
      </c>
      <c r="Q10" s="45">
        <f>M10+O10</f>
        <v>30300434780.416992</v>
      </c>
      <c r="R10" s="29"/>
      <c r="S10" s="75"/>
    </row>
    <row r="11" spans="1:19" ht="30" customHeight="1">
      <c r="A11" s="98" t="s">
        <v>135</v>
      </c>
      <c r="C11" s="11">
        <f>سهام!S34</f>
        <v>315594</v>
      </c>
      <c r="E11" s="11">
        <f>سهام!Y34</f>
        <v>1432368492.63012</v>
      </c>
      <c r="G11" s="45">
        <v>-983931308</v>
      </c>
      <c r="I11" s="49">
        <f t="shared" si="0"/>
        <v>448437184.63012004</v>
      </c>
      <c r="K11" s="11">
        <f t="shared" si="1"/>
        <v>315594</v>
      </c>
      <c r="M11" s="11">
        <f t="shared" si="2"/>
        <v>1432368492.63012</v>
      </c>
      <c r="O11" s="49">
        <v>-1119487917</v>
      </c>
      <c r="Q11" s="45">
        <f>M11+O11</f>
        <v>312880575.63012004</v>
      </c>
      <c r="R11" s="29"/>
      <c r="S11" s="75"/>
    </row>
    <row r="12" spans="1:19" ht="30" customHeight="1">
      <c r="A12" s="98" t="s">
        <v>25</v>
      </c>
      <c r="C12" s="11">
        <f>سهام!S22</f>
        <v>25152298</v>
      </c>
      <c r="E12" s="11">
        <f>سهام!Y22</f>
        <v>81362658600.859604</v>
      </c>
      <c r="G12" s="45">
        <v>-64668602340</v>
      </c>
      <c r="I12" s="49">
        <f t="shared" si="0"/>
        <v>16694056260.859604</v>
      </c>
      <c r="K12" s="11">
        <f>C12</f>
        <v>25152298</v>
      </c>
      <c r="M12" s="11">
        <f t="shared" si="2"/>
        <v>81362658600.859604</v>
      </c>
      <c r="O12" s="49">
        <v>-63637477831</v>
      </c>
      <c r="Q12" s="45">
        <f t="shared" ref="Q12:Q52" si="3">M12+O12</f>
        <v>17725180769.859604</v>
      </c>
      <c r="R12" s="29"/>
      <c r="S12" s="75"/>
    </row>
    <row r="13" spans="1:19" ht="30" customHeight="1">
      <c r="A13" s="98" t="s">
        <v>38</v>
      </c>
      <c r="C13" s="11">
        <f>سهام!S33</f>
        <v>3278160</v>
      </c>
      <c r="E13" s="11">
        <f>سهام!Y33</f>
        <v>13896046284.7104</v>
      </c>
      <c r="G13" s="45">
        <v>-10753110234</v>
      </c>
      <c r="I13" s="49">
        <f t="shared" si="0"/>
        <v>3142936050.7103996</v>
      </c>
      <c r="K13" s="11">
        <v>5261000</v>
      </c>
      <c r="M13" s="11">
        <f t="shared" si="2"/>
        <v>13896046284.7104</v>
      </c>
      <c r="O13" s="49">
        <v>-12322644187</v>
      </c>
      <c r="Q13" s="45">
        <f>M13+O13</f>
        <v>1573402097.7103996</v>
      </c>
      <c r="R13" s="29"/>
      <c r="S13" s="75"/>
    </row>
    <row r="14" spans="1:19" ht="30" customHeight="1">
      <c r="A14" s="98" t="s">
        <v>31</v>
      </c>
      <c r="C14" s="11">
        <f>سهام!S27</f>
        <v>153617768</v>
      </c>
      <c r="E14" s="11">
        <f>سهام!Y27</f>
        <v>552712277421.08301</v>
      </c>
      <c r="G14" s="45">
        <v>-367304331696</v>
      </c>
      <c r="I14" s="49">
        <f t="shared" si="0"/>
        <v>185407945725.08301</v>
      </c>
      <c r="K14" s="11">
        <f t="shared" si="1"/>
        <v>153617768</v>
      </c>
      <c r="M14" s="11">
        <f t="shared" si="2"/>
        <v>552712277421.08301</v>
      </c>
      <c r="O14" s="49">
        <v>-299748622638</v>
      </c>
      <c r="Q14" s="45">
        <f t="shared" si="3"/>
        <v>252963654783.08301</v>
      </c>
      <c r="R14" s="29"/>
      <c r="S14" s="75"/>
    </row>
    <row r="15" spans="1:19" ht="30" customHeight="1">
      <c r="A15" s="98" t="s">
        <v>29</v>
      </c>
      <c r="C15" s="11">
        <f>سهام!S25</f>
        <v>54815370</v>
      </c>
      <c r="E15" s="11">
        <f>سهام!Y25</f>
        <v>889303431554.86499</v>
      </c>
      <c r="G15" s="45">
        <v>-506524943972</v>
      </c>
      <c r="I15" s="49">
        <f t="shared" si="0"/>
        <v>382778487582.86499</v>
      </c>
      <c r="K15" s="11">
        <f t="shared" si="1"/>
        <v>54815370</v>
      </c>
      <c r="M15" s="11">
        <f t="shared" si="2"/>
        <v>889303431554.86499</v>
      </c>
      <c r="O15" s="49">
        <v>-250291239298</v>
      </c>
      <c r="Q15" s="45">
        <f>M15+O15</f>
        <v>639012192256.86499</v>
      </c>
      <c r="R15" s="29"/>
      <c r="S15" s="75"/>
    </row>
    <row r="16" spans="1:19" ht="30" customHeight="1">
      <c r="A16" s="98" t="s">
        <v>32</v>
      </c>
      <c r="C16" s="11">
        <f>سهام!S28</f>
        <v>272331217</v>
      </c>
      <c r="E16" s="11">
        <f>سهام!Y28</f>
        <v>1391664397966.8401</v>
      </c>
      <c r="G16" s="45">
        <v>-943009994868</v>
      </c>
      <c r="I16" s="49">
        <f t="shared" si="0"/>
        <v>448654403098.84009</v>
      </c>
      <c r="K16" s="11">
        <f>C16</f>
        <v>272331217</v>
      </c>
      <c r="M16" s="11">
        <f t="shared" si="2"/>
        <v>1391664397966.8401</v>
      </c>
      <c r="O16" s="49">
        <v>-819470978632</v>
      </c>
      <c r="Q16" s="45">
        <f>M16+O16</f>
        <v>572193419334.84009</v>
      </c>
      <c r="R16" s="29"/>
      <c r="S16" s="75"/>
    </row>
    <row r="17" spans="1:19" ht="30" customHeight="1">
      <c r="A17" s="98" t="s">
        <v>126</v>
      </c>
      <c r="C17" s="11">
        <f>سهام!S35</f>
        <v>2000000</v>
      </c>
      <c r="E17" s="11">
        <f>سهام!Y35</f>
        <v>22127621000</v>
      </c>
      <c r="G17" s="45">
        <v>-20778133800</v>
      </c>
      <c r="I17" s="49">
        <f t="shared" si="0"/>
        <v>1349487200</v>
      </c>
      <c r="K17" s="11">
        <f t="shared" si="1"/>
        <v>2000000</v>
      </c>
      <c r="M17" s="11">
        <f t="shared" si="2"/>
        <v>22127621000</v>
      </c>
      <c r="O17" s="49">
        <v>-31548620160</v>
      </c>
      <c r="Q17" s="45">
        <f t="shared" si="3"/>
        <v>-9420999160</v>
      </c>
      <c r="R17" s="29"/>
      <c r="S17" s="75"/>
    </row>
    <row r="18" spans="1:19" ht="30" hidden="1" customHeight="1">
      <c r="A18" s="98" t="s">
        <v>125</v>
      </c>
      <c r="C18" s="11">
        <v>0</v>
      </c>
      <c r="E18" s="11">
        <v>0</v>
      </c>
      <c r="G18" s="45">
        <v>0</v>
      </c>
      <c r="I18" s="49">
        <f t="shared" si="0"/>
        <v>0</v>
      </c>
      <c r="K18" s="11">
        <f t="shared" si="1"/>
        <v>0</v>
      </c>
      <c r="M18" s="11">
        <f t="shared" si="2"/>
        <v>0</v>
      </c>
      <c r="O18" s="49">
        <v>0</v>
      </c>
      <c r="Q18" s="45">
        <f t="shared" si="3"/>
        <v>0</v>
      </c>
      <c r="R18" s="29"/>
      <c r="S18" s="75"/>
    </row>
    <row r="19" spans="1:19" ht="30" customHeight="1">
      <c r="A19" s="98" t="s">
        <v>18</v>
      </c>
      <c r="C19" s="11">
        <f>سهام!S11</f>
        <v>41456814</v>
      </c>
      <c r="E19" s="11">
        <f>سهام!Y11</f>
        <v>211029490006.51099</v>
      </c>
      <c r="G19" s="45">
        <v>-141485671002</v>
      </c>
      <c r="I19" s="49">
        <f t="shared" si="0"/>
        <v>69543819004.510986</v>
      </c>
      <c r="K19" s="11">
        <f t="shared" si="1"/>
        <v>41456814</v>
      </c>
      <c r="M19" s="11">
        <f t="shared" si="2"/>
        <v>211029490006.51099</v>
      </c>
      <c r="O19" s="49">
        <v>-150698535452</v>
      </c>
      <c r="Q19" s="45">
        <f t="shared" si="3"/>
        <v>60330954554.510986</v>
      </c>
      <c r="R19" s="29"/>
      <c r="S19" s="75"/>
    </row>
    <row r="20" spans="1:19" ht="30" hidden="1" customHeight="1">
      <c r="A20" s="98" t="s">
        <v>15</v>
      </c>
      <c r="C20" s="11">
        <f>سهام!S9</f>
        <v>0</v>
      </c>
      <c r="E20" s="11">
        <f>سهام!Y9</f>
        <v>0</v>
      </c>
      <c r="G20" s="45">
        <v>0</v>
      </c>
      <c r="I20" s="49">
        <f t="shared" si="0"/>
        <v>0</v>
      </c>
      <c r="K20" s="11">
        <f t="shared" si="1"/>
        <v>0</v>
      </c>
      <c r="M20" s="11">
        <f t="shared" si="2"/>
        <v>0</v>
      </c>
      <c r="O20" s="49">
        <v>0</v>
      </c>
      <c r="Q20" s="45">
        <f t="shared" si="3"/>
        <v>0</v>
      </c>
      <c r="R20" s="29"/>
      <c r="S20" s="75"/>
    </row>
    <row r="21" spans="1:19" ht="30" customHeight="1">
      <c r="A21" s="98" t="s">
        <v>119</v>
      </c>
      <c r="C21" s="11">
        <f>سهام!S30</f>
        <v>18050243</v>
      </c>
      <c r="E21" s="11">
        <f>سهام!Y30</f>
        <v>138987145463.694</v>
      </c>
      <c r="G21" s="45">
        <v>-96699948242</v>
      </c>
      <c r="I21" s="49">
        <f t="shared" si="0"/>
        <v>42287197221.694</v>
      </c>
      <c r="K21" s="11">
        <f t="shared" si="1"/>
        <v>18050243</v>
      </c>
      <c r="M21" s="11">
        <f t="shared" si="2"/>
        <v>138987145463.694</v>
      </c>
      <c r="O21" s="49">
        <v>-108960641292</v>
      </c>
      <c r="Q21" s="45">
        <f t="shared" si="3"/>
        <v>30026504171.694</v>
      </c>
      <c r="R21" s="29"/>
      <c r="S21" s="75"/>
    </row>
    <row r="22" spans="1:19" ht="30" customHeight="1">
      <c r="A22" s="98" t="s">
        <v>171</v>
      </c>
      <c r="C22" s="11">
        <f>سهام!S31</f>
        <v>35349755</v>
      </c>
      <c r="E22" s="11">
        <f>سهام!Y31</f>
        <v>183800867303.77399</v>
      </c>
      <c r="G22" s="45">
        <v>-154301529631</v>
      </c>
      <c r="I22" s="49">
        <f t="shared" si="0"/>
        <v>29499337672.773987</v>
      </c>
      <c r="K22" s="11">
        <f>C22</f>
        <v>35349755</v>
      </c>
      <c r="M22" s="11">
        <f t="shared" si="2"/>
        <v>183800867303.77399</v>
      </c>
      <c r="O22" s="49">
        <v>-144863295990</v>
      </c>
      <c r="Q22" s="45">
        <f t="shared" si="3"/>
        <v>38937571313.773987</v>
      </c>
      <c r="R22" s="29"/>
      <c r="S22" s="75"/>
    </row>
    <row r="23" spans="1:19" ht="30" customHeight="1">
      <c r="A23" s="98" t="s">
        <v>132</v>
      </c>
      <c r="C23" s="11">
        <f>سهام!S15</f>
        <v>153412586</v>
      </c>
      <c r="E23" s="11">
        <f>سهام!Y15</f>
        <v>799190210228.65503</v>
      </c>
      <c r="G23" s="45">
        <v>-531601102265</v>
      </c>
      <c r="I23" s="49">
        <f t="shared" si="0"/>
        <v>267589107963.65503</v>
      </c>
      <c r="K23" s="11">
        <f t="shared" si="1"/>
        <v>153412586</v>
      </c>
      <c r="M23" s="11">
        <f t="shared" si="2"/>
        <v>799190210228.65503</v>
      </c>
      <c r="O23" s="49">
        <v>-555687403721</v>
      </c>
      <c r="Q23" s="45">
        <f>M23+O23</f>
        <v>243502806507.65503</v>
      </c>
      <c r="R23" s="29"/>
      <c r="S23" s="75"/>
    </row>
    <row r="24" spans="1:19" ht="30" customHeight="1">
      <c r="A24" s="98" t="s">
        <v>156</v>
      </c>
      <c r="C24" s="11">
        <f>سهام!S16</f>
        <v>25781651</v>
      </c>
      <c r="E24" s="11">
        <f>سهام!Y16</f>
        <v>84677607753.018707</v>
      </c>
      <c r="G24" s="45">
        <v>-45448966783</v>
      </c>
      <c r="I24" s="49">
        <f t="shared" si="0"/>
        <v>39228640970.018707</v>
      </c>
      <c r="K24" s="11">
        <v>24490460</v>
      </c>
      <c r="M24" s="11">
        <f t="shared" si="2"/>
        <v>84677607753.018707</v>
      </c>
      <c r="O24" s="49">
        <v>-45361462615</v>
      </c>
      <c r="Q24" s="45">
        <f>M24+O24</f>
        <v>39316145138.018707</v>
      </c>
      <c r="R24" s="29"/>
      <c r="S24" s="75"/>
    </row>
    <row r="25" spans="1:19" ht="30" customHeight="1">
      <c r="A25" s="98" t="s">
        <v>137</v>
      </c>
      <c r="C25" s="11">
        <f>سهام!S20</f>
        <v>39983183</v>
      </c>
      <c r="E25" s="11">
        <f>سهام!Y20</f>
        <v>317789645093.23401</v>
      </c>
      <c r="G25" s="45">
        <v>-223608540514</v>
      </c>
      <c r="I25" s="49">
        <f t="shared" si="0"/>
        <v>94181104579.234009</v>
      </c>
      <c r="K25" s="11">
        <f t="shared" si="1"/>
        <v>39983183</v>
      </c>
      <c r="M25" s="11">
        <f t="shared" si="2"/>
        <v>317789645093.23401</v>
      </c>
      <c r="O25" s="49">
        <v>-180748302947</v>
      </c>
      <c r="Q25" s="45">
        <f t="shared" si="3"/>
        <v>137041342146.23401</v>
      </c>
      <c r="R25" s="29"/>
      <c r="S25" s="75"/>
    </row>
    <row r="26" spans="1:19" ht="30" customHeight="1">
      <c r="A26" s="98" t="s">
        <v>133</v>
      </c>
      <c r="C26" s="11">
        <f>سهام!S29</f>
        <v>83380000</v>
      </c>
      <c r="E26" s="11">
        <f>سهام!Y29</f>
        <v>546054119160</v>
      </c>
      <c r="G26" s="45">
        <v>-309761609414</v>
      </c>
      <c r="I26" s="49">
        <f t="shared" si="0"/>
        <v>236292509746</v>
      </c>
      <c r="K26" s="11">
        <f t="shared" si="1"/>
        <v>83380000</v>
      </c>
      <c r="M26" s="11">
        <f t="shared" si="2"/>
        <v>546054119160</v>
      </c>
      <c r="O26" s="49">
        <v>-237819511012</v>
      </c>
      <c r="Q26" s="45">
        <f t="shared" si="3"/>
        <v>308234608148</v>
      </c>
      <c r="R26" s="29"/>
      <c r="S26" s="75"/>
    </row>
    <row r="27" spans="1:19" ht="30" customHeight="1">
      <c r="A27" s="98" t="s">
        <v>136</v>
      </c>
      <c r="C27" s="11">
        <f>سهام!S18</f>
        <v>33761577</v>
      </c>
      <c r="E27" s="11">
        <f>سهام!Y18</f>
        <v>101071310229.536</v>
      </c>
      <c r="G27" s="45">
        <v>-85402411297</v>
      </c>
      <c r="I27" s="49">
        <f t="shared" si="0"/>
        <v>15668898932.535995</v>
      </c>
      <c r="K27" s="11">
        <f t="shared" si="1"/>
        <v>33761577</v>
      </c>
      <c r="M27" s="11">
        <f t="shared" si="2"/>
        <v>101071310229.536</v>
      </c>
      <c r="O27" s="49">
        <v>-90597681950</v>
      </c>
      <c r="Q27" s="45">
        <f t="shared" si="3"/>
        <v>10473628279.535995</v>
      </c>
      <c r="R27" s="29"/>
      <c r="S27" s="75"/>
    </row>
    <row r="28" spans="1:19" ht="30" customHeight="1">
      <c r="A28" s="98" t="s">
        <v>160</v>
      </c>
      <c r="C28" s="11">
        <f>سهام!S19</f>
        <v>3124999</v>
      </c>
      <c r="E28" s="11">
        <f>سهام!Y19</f>
        <v>5733458259.0427704</v>
      </c>
      <c r="G28" s="45">
        <v>-3658994454</v>
      </c>
      <c r="I28" s="49">
        <f t="shared" si="0"/>
        <v>2074463805.0427704</v>
      </c>
      <c r="K28" s="11">
        <f>C28</f>
        <v>3124999</v>
      </c>
      <c r="M28" s="11">
        <f t="shared" si="2"/>
        <v>5733458259.0427704</v>
      </c>
      <c r="O28" s="49">
        <v>-4990623403</v>
      </c>
      <c r="Q28" s="45">
        <f t="shared" si="3"/>
        <v>742834856.04277039</v>
      </c>
      <c r="R28" s="29"/>
      <c r="S28" s="75"/>
    </row>
    <row r="29" spans="1:19" ht="30" customHeight="1">
      <c r="A29" s="98" t="s">
        <v>123</v>
      </c>
      <c r="C29" s="11">
        <f>سهام!S14</f>
        <v>63290974</v>
      </c>
      <c r="E29" s="11">
        <f>سهام!Y14</f>
        <v>95898248995.286499</v>
      </c>
      <c r="G29" s="45">
        <v>-62738933036</v>
      </c>
      <c r="I29" s="49">
        <f t="shared" si="0"/>
        <v>33159315959.286499</v>
      </c>
      <c r="K29" s="11">
        <f t="shared" si="1"/>
        <v>63290974</v>
      </c>
      <c r="M29" s="11">
        <f t="shared" si="2"/>
        <v>95898248995.286499</v>
      </c>
      <c r="O29" s="49">
        <v>-37524611843</v>
      </c>
      <c r="Q29" s="45">
        <f>M29+O29</f>
        <v>58373637152.286499</v>
      </c>
      <c r="R29" s="29"/>
      <c r="S29" s="75"/>
    </row>
    <row r="30" spans="1:19" ht="30" customHeight="1">
      <c r="A30" s="98" t="s">
        <v>130</v>
      </c>
      <c r="C30" s="11">
        <f>سهام!S36</f>
        <v>18916975</v>
      </c>
      <c r="E30" s="11">
        <f>سهام!Y36</f>
        <v>59878682238.567497</v>
      </c>
      <c r="G30" s="45">
        <v>-41171618470</v>
      </c>
      <c r="I30" s="49">
        <f t="shared" si="0"/>
        <v>18707063768.567497</v>
      </c>
      <c r="K30" s="11">
        <f t="shared" si="1"/>
        <v>18916975</v>
      </c>
      <c r="M30" s="11">
        <f t="shared" si="2"/>
        <v>59878682238.567497</v>
      </c>
      <c r="O30" s="49">
        <v>-42013227667</v>
      </c>
      <c r="Q30" s="45">
        <f>M30+O30</f>
        <v>17865454571.567497</v>
      </c>
      <c r="R30" s="29"/>
      <c r="S30" s="75"/>
    </row>
    <row r="31" spans="1:19" ht="30" customHeight="1">
      <c r="A31" s="98" t="s">
        <v>20</v>
      </c>
      <c r="C31" s="11">
        <f>سهام!S13</f>
        <v>7187819</v>
      </c>
      <c r="E31" s="11">
        <f>سهام!Y13</f>
        <v>103417728807.38499</v>
      </c>
      <c r="G31" s="45">
        <v>-72972802635</v>
      </c>
      <c r="I31" s="49">
        <f t="shared" si="0"/>
        <v>30444926172.384995</v>
      </c>
      <c r="K31" s="11">
        <f t="shared" si="1"/>
        <v>7187819</v>
      </c>
      <c r="M31" s="11">
        <f t="shared" si="2"/>
        <v>103417728807.38499</v>
      </c>
      <c r="O31" s="49">
        <v>-82263751785</v>
      </c>
      <c r="Q31" s="45">
        <f>M31+O31</f>
        <v>21153977022.384995</v>
      </c>
      <c r="R31" s="29"/>
      <c r="S31" s="75"/>
    </row>
    <row r="32" spans="1:19" ht="30" customHeight="1">
      <c r="A32" s="98" t="s">
        <v>138</v>
      </c>
      <c r="C32" s="11">
        <f>سهام!S17</f>
        <v>22412471</v>
      </c>
      <c r="E32" s="11">
        <f>سهام!Y17</f>
        <v>322246335461.97302</v>
      </c>
      <c r="G32" s="45">
        <v>-200565879621</v>
      </c>
      <c r="I32" s="49">
        <f t="shared" si="0"/>
        <v>121680455840.97302</v>
      </c>
      <c r="K32" s="11">
        <f t="shared" si="1"/>
        <v>22412471</v>
      </c>
      <c r="M32" s="11">
        <f t="shared" si="2"/>
        <v>322246335461.97302</v>
      </c>
      <c r="O32" s="49">
        <v>-164358701576</v>
      </c>
      <c r="Q32" s="45">
        <f t="shared" si="3"/>
        <v>157887633885.97302</v>
      </c>
      <c r="R32" s="29"/>
      <c r="S32" s="75"/>
    </row>
    <row r="33" spans="1:19" ht="30" customHeight="1">
      <c r="A33" s="98" t="s">
        <v>147</v>
      </c>
      <c r="C33" s="11">
        <f>سهام!S24</f>
        <v>5113203</v>
      </c>
      <c r="E33" s="11">
        <f>سهام!Y24</f>
        <v>85237789405.608002</v>
      </c>
      <c r="G33" s="45">
        <v>-47743309423</v>
      </c>
      <c r="I33" s="49">
        <f t="shared" si="0"/>
        <v>37494479982.608002</v>
      </c>
      <c r="K33" s="11">
        <f t="shared" si="1"/>
        <v>5113203</v>
      </c>
      <c r="M33" s="11">
        <f t="shared" si="2"/>
        <v>85237789405.608002</v>
      </c>
      <c r="O33" s="49">
        <v>-40703447232</v>
      </c>
      <c r="Q33" s="45">
        <f t="shared" si="3"/>
        <v>44534342173.608002</v>
      </c>
      <c r="R33" s="29"/>
      <c r="S33" s="75"/>
    </row>
    <row r="34" spans="1:19" ht="30" customHeight="1">
      <c r="A34" s="98" t="s">
        <v>141</v>
      </c>
      <c r="C34" s="11">
        <f>سهام!S39</f>
        <v>3907582</v>
      </c>
      <c r="E34" s="45">
        <f>سهام!Y39</f>
        <v>372577097424.64301</v>
      </c>
      <c r="G34" s="45">
        <v>-343284203947</v>
      </c>
      <c r="I34" s="49">
        <f t="shared" si="0"/>
        <v>29292893477.643005</v>
      </c>
      <c r="K34" s="11">
        <f t="shared" si="1"/>
        <v>3907582</v>
      </c>
      <c r="M34" s="11">
        <f t="shared" si="2"/>
        <v>372577097424.64301</v>
      </c>
      <c r="O34" s="49">
        <v>-342233286635</v>
      </c>
      <c r="Q34" s="45">
        <f>M34+O34</f>
        <v>30343810789.643005</v>
      </c>
      <c r="R34" s="29"/>
      <c r="S34" s="75"/>
    </row>
    <row r="35" spans="1:19" ht="30" hidden="1" customHeight="1">
      <c r="A35" s="98" t="s">
        <v>142</v>
      </c>
      <c r="C35" s="11">
        <v>0</v>
      </c>
      <c r="E35" s="45">
        <v>0</v>
      </c>
      <c r="G35" s="45">
        <v>0</v>
      </c>
      <c r="I35" s="49">
        <f t="shared" si="0"/>
        <v>0</v>
      </c>
      <c r="K35" s="11">
        <f t="shared" si="1"/>
        <v>0</v>
      </c>
      <c r="M35" s="11">
        <f t="shared" si="2"/>
        <v>0</v>
      </c>
      <c r="O35" s="49">
        <v>0</v>
      </c>
      <c r="Q35" s="45">
        <f t="shared" si="3"/>
        <v>0</v>
      </c>
      <c r="R35" s="29"/>
      <c r="S35" s="75"/>
    </row>
    <row r="36" spans="1:19" ht="30" hidden="1" customHeight="1">
      <c r="A36" s="98" t="s">
        <v>143</v>
      </c>
      <c r="C36" s="11">
        <f>سهام!S38</f>
        <v>0</v>
      </c>
      <c r="E36" s="45">
        <f>سهام!Y38</f>
        <v>0</v>
      </c>
      <c r="G36" s="45">
        <v>0</v>
      </c>
      <c r="I36" s="49">
        <f t="shared" si="0"/>
        <v>0</v>
      </c>
      <c r="K36" s="11">
        <f t="shared" si="1"/>
        <v>0</v>
      </c>
      <c r="M36" s="11">
        <f t="shared" si="2"/>
        <v>0</v>
      </c>
      <c r="O36" s="49">
        <v>0</v>
      </c>
      <c r="Q36" s="45">
        <f>M36+O36</f>
        <v>0</v>
      </c>
      <c r="R36" s="29"/>
      <c r="S36" s="75"/>
    </row>
    <row r="37" spans="1:19" ht="30" customHeight="1">
      <c r="A37" s="98" t="s">
        <v>144</v>
      </c>
      <c r="C37" s="11">
        <f>سهام!S40</f>
        <v>3008</v>
      </c>
      <c r="E37" s="45">
        <f>سهام!Y40</f>
        <v>7051834880</v>
      </c>
      <c r="G37" s="45">
        <v>-8042143557</v>
      </c>
      <c r="I37" s="49">
        <f t="shared" si="0"/>
        <v>-990308677</v>
      </c>
      <c r="K37" s="11">
        <f t="shared" si="1"/>
        <v>3008</v>
      </c>
      <c r="M37" s="11">
        <f t="shared" si="2"/>
        <v>7051834880</v>
      </c>
      <c r="O37" s="49">
        <v>-5506682057</v>
      </c>
      <c r="Q37" s="45">
        <f t="shared" si="3"/>
        <v>1545152823</v>
      </c>
      <c r="R37" s="29"/>
      <c r="S37" s="75"/>
    </row>
    <row r="38" spans="1:19" ht="30" customHeight="1">
      <c r="A38" s="98" t="s">
        <v>34</v>
      </c>
      <c r="C38" s="11">
        <f>سهام!S41</f>
        <v>1526000</v>
      </c>
      <c r="E38" s="45">
        <f>سهام!Y41</f>
        <v>91987894215</v>
      </c>
      <c r="G38" s="45">
        <v>-71589447916</v>
      </c>
      <c r="I38" s="49">
        <f t="shared" si="0"/>
        <v>20398446299</v>
      </c>
      <c r="K38" s="11">
        <f t="shared" si="1"/>
        <v>1526000</v>
      </c>
      <c r="M38" s="11">
        <f t="shared" si="2"/>
        <v>91987894215</v>
      </c>
      <c r="O38" s="49">
        <v>-67993299852</v>
      </c>
      <c r="Q38" s="45">
        <f t="shared" si="3"/>
        <v>23994594363</v>
      </c>
      <c r="R38" s="29"/>
      <c r="S38" s="75"/>
    </row>
    <row r="39" spans="1:19" ht="30" customHeight="1">
      <c r="A39" s="98" t="s">
        <v>146</v>
      </c>
      <c r="C39" s="11">
        <f>سهام!S43</f>
        <v>2535000</v>
      </c>
      <c r="E39" s="45">
        <f>سهام!Y43</f>
        <v>140862649200</v>
      </c>
      <c r="G39" s="45">
        <v>-133888028331</v>
      </c>
      <c r="I39" s="49">
        <f t="shared" si="0"/>
        <v>6974620869</v>
      </c>
      <c r="K39" s="11">
        <f t="shared" si="1"/>
        <v>2535000</v>
      </c>
      <c r="M39" s="11">
        <f t="shared" si="2"/>
        <v>140862649200</v>
      </c>
      <c r="O39" s="49">
        <v>-143678317886</v>
      </c>
      <c r="Q39" s="45">
        <f t="shared" si="3"/>
        <v>-2815668686</v>
      </c>
      <c r="R39" s="29"/>
      <c r="S39" s="75"/>
    </row>
    <row r="40" spans="1:19" ht="30" customHeight="1">
      <c r="A40" s="98" t="s">
        <v>24</v>
      </c>
      <c r="C40" s="11">
        <f>سهام!S21</f>
        <v>5305151</v>
      </c>
      <c r="E40" s="45">
        <f>سهام!Y21</f>
        <v>141552783294.685</v>
      </c>
      <c r="G40" s="45">
        <v>-87604046952</v>
      </c>
      <c r="I40" s="49">
        <f t="shared" si="0"/>
        <v>53948736342.684998</v>
      </c>
      <c r="K40" s="11">
        <f t="shared" si="1"/>
        <v>5305151</v>
      </c>
      <c r="M40" s="11">
        <f t="shared" si="2"/>
        <v>141552783294.685</v>
      </c>
      <c r="O40" s="49">
        <v>-79909976686</v>
      </c>
      <c r="Q40" s="45">
        <f>M40+O40</f>
        <v>61642806608.684998</v>
      </c>
      <c r="R40" s="29"/>
      <c r="S40" s="75"/>
    </row>
    <row r="41" spans="1:19" ht="30" customHeight="1">
      <c r="A41" s="98" t="s">
        <v>148</v>
      </c>
      <c r="C41" s="11">
        <f>سهام!S44</f>
        <v>2548390</v>
      </c>
      <c r="E41" s="45">
        <f>سهام!Y44</f>
        <v>18965182089.75</v>
      </c>
      <c r="G41" s="45">
        <v>-16874112038</v>
      </c>
      <c r="I41" s="49">
        <f t="shared" si="0"/>
        <v>2091070051.75</v>
      </c>
      <c r="K41" s="11">
        <v>8548390</v>
      </c>
      <c r="M41" s="11">
        <f t="shared" si="2"/>
        <v>18965182089.75</v>
      </c>
      <c r="O41" s="49">
        <v>-9160494147</v>
      </c>
      <c r="Q41" s="45">
        <f t="shared" si="3"/>
        <v>9804687942.75</v>
      </c>
      <c r="R41" s="29"/>
      <c r="S41" s="75"/>
    </row>
    <row r="42" spans="1:19" ht="30" customHeight="1">
      <c r="A42" s="98" t="s">
        <v>145</v>
      </c>
      <c r="C42" s="11">
        <f>سهام!S42</f>
        <v>7179157</v>
      </c>
      <c r="E42" s="45">
        <f>سهام!Y42</f>
        <v>81850877717.321106</v>
      </c>
      <c r="G42" s="45">
        <v>-48049100975</v>
      </c>
      <c r="I42" s="49">
        <f t="shared" si="0"/>
        <v>33801776742.321106</v>
      </c>
      <c r="K42" s="11">
        <v>7179157</v>
      </c>
      <c r="M42" s="11">
        <f t="shared" si="2"/>
        <v>81850877717.321106</v>
      </c>
      <c r="O42" s="49">
        <v>-42752482195</v>
      </c>
      <c r="Q42" s="45">
        <f t="shared" si="3"/>
        <v>39098395522.321106</v>
      </c>
      <c r="R42" s="29"/>
      <c r="S42" s="75"/>
    </row>
    <row r="43" spans="1:19" ht="30" customHeight="1">
      <c r="A43" s="98" t="s">
        <v>150</v>
      </c>
      <c r="C43" s="11">
        <f>سهام!S45</f>
        <v>5585963</v>
      </c>
      <c r="E43" s="45">
        <f>سهام!Y45</f>
        <v>50106762894.330399</v>
      </c>
      <c r="G43" s="45">
        <v>-44422263504</v>
      </c>
      <c r="I43" s="49">
        <f t="shared" si="0"/>
        <v>5684499390.3303986</v>
      </c>
      <c r="K43" s="11">
        <f t="shared" si="1"/>
        <v>5585963</v>
      </c>
      <c r="M43" s="11">
        <f t="shared" si="2"/>
        <v>50106762894.330399</v>
      </c>
      <c r="O43" s="49">
        <v>-43894286374</v>
      </c>
      <c r="Q43" s="45">
        <f t="shared" si="3"/>
        <v>6212476520.3303986</v>
      </c>
      <c r="R43" s="29"/>
      <c r="S43" s="75"/>
    </row>
    <row r="44" spans="1:19" ht="30" customHeight="1">
      <c r="A44" s="98" t="s">
        <v>178</v>
      </c>
      <c r="C44" s="11">
        <f>سهام!S46</f>
        <v>9000000</v>
      </c>
      <c r="E44" s="45">
        <f>سهام!Y46</f>
        <v>137885839200</v>
      </c>
      <c r="G44" s="45">
        <v>-137852429389</v>
      </c>
      <c r="I44" s="49">
        <f t="shared" si="0"/>
        <v>33409811</v>
      </c>
      <c r="K44" s="11">
        <f>C44</f>
        <v>9000000</v>
      </c>
      <c r="M44" s="11">
        <f>E44</f>
        <v>137885839200</v>
      </c>
      <c r="O44" s="49">
        <f>G44</f>
        <v>-137852429389</v>
      </c>
      <c r="Q44" s="45">
        <f t="shared" si="3"/>
        <v>33409811</v>
      </c>
      <c r="R44" s="29"/>
      <c r="S44" s="75"/>
    </row>
    <row r="45" spans="1:19" ht="30" customHeight="1">
      <c r="A45" s="98" t="s">
        <v>179</v>
      </c>
      <c r="C45" s="11">
        <f>سهام!S47</f>
        <v>1664268</v>
      </c>
      <c r="E45" s="45">
        <f>سهام!Y47</f>
        <v>18082865131.542</v>
      </c>
      <c r="G45" s="45">
        <v>-14561700961</v>
      </c>
      <c r="I45" s="49">
        <f t="shared" si="0"/>
        <v>3521164170.5419998</v>
      </c>
      <c r="K45" s="11">
        <f t="shared" ref="K45:K52" si="4">C45</f>
        <v>1664268</v>
      </c>
      <c r="M45" s="11">
        <f t="shared" ref="M45:M52" si="5">E45</f>
        <v>18082865131.542</v>
      </c>
      <c r="O45" s="49">
        <f t="shared" ref="O45:O52" si="6">G45</f>
        <v>-14561700961</v>
      </c>
      <c r="Q45" s="45">
        <f t="shared" si="3"/>
        <v>3521164170.5419998</v>
      </c>
      <c r="R45" s="29"/>
      <c r="S45" s="75"/>
    </row>
    <row r="46" spans="1:19" ht="30" customHeight="1">
      <c r="A46" s="98" t="s">
        <v>180</v>
      </c>
      <c r="C46" s="11">
        <f>سهام!S48</f>
        <v>1918732</v>
      </c>
      <c r="E46" s="45">
        <f>سهام!Y48</f>
        <v>19876718105.121601</v>
      </c>
      <c r="G46" s="45">
        <v>-19101578535</v>
      </c>
      <c r="I46" s="49">
        <f t="shared" si="0"/>
        <v>775139570.1216011</v>
      </c>
      <c r="K46" s="11">
        <f t="shared" si="4"/>
        <v>1918732</v>
      </c>
      <c r="M46" s="11">
        <f t="shared" si="5"/>
        <v>19876718105.121601</v>
      </c>
      <c r="O46" s="49">
        <f t="shared" si="6"/>
        <v>-19101578535</v>
      </c>
      <c r="Q46" s="45">
        <f t="shared" si="3"/>
        <v>775139570.1216011</v>
      </c>
      <c r="R46" s="29"/>
      <c r="S46" s="75"/>
    </row>
    <row r="47" spans="1:19" ht="30" customHeight="1">
      <c r="A47" s="98" t="s">
        <v>181</v>
      </c>
      <c r="C47" s="11">
        <f>سهام!S49</f>
        <v>20000000</v>
      </c>
      <c r="E47" s="45">
        <f>سهام!Y49</f>
        <v>26315000400</v>
      </c>
      <c r="G47" s="45">
        <v>-27971559306</v>
      </c>
      <c r="I47" s="49">
        <f t="shared" si="0"/>
        <v>-1656558906</v>
      </c>
      <c r="K47" s="11">
        <f t="shared" si="4"/>
        <v>20000000</v>
      </c>
      <c r="M47" s="11">
        <f t="shared" si="5"/>
        <v>26315000400</v>
      </c>
      <c r="O47" s="49">
        <f t="shared" si="6"/>
        <v>-27971559306</v>
      </c>
      <c r="Q47" s="45">
        <f t="shared" si="3"/>
        <v>-1656558906</v>
      </c>
      <c r="R47" s="29"/>
      <c r="S47" s="75"/>
    </row>
    <row r="48" spans="1:19" ht="30" customHeight="1">
      <c r="A48" s="98" t="s">
        <v>182</v>
      </c>
      <c r="C48" s="11">
        <f>سهام!S50</f>
        <v>870000</v>
      </c>
      <c r="E48" s="45">
        <f>سهام!Y50</f>
        <v>15754766925</v>
      </c>
      <c r="G48" s="45">
        <v>-15003564816</v>
      </c>
      <c r="I48" s="49">
        <f t="shared" si="0"/>
        <v>751202109</v>
      </c>
      <c r="K48" s="11">
        <f t="shared" si="4"/>
        <v>870000</v>
      </c>
      <c r="M48" s="11">
        <f t="shared" si="5"/>
        <v>15754766925</v>
      </c>
      <c r="O48" s="49">
        <f t="shared" si="6"/>
        <v>-15003564816</v>
      </c>
      <c r="Q48" s="45">
        <f t="shared" si="3"/>
        <v>751202109</v>
      </c>
      <c r="R48" s="29"/>
      <c r="S48" s="75"/>
    </row>
    <row r="49" spans="1:19" ht="30" hidden="1" customHeight="1">
      <c r="A49" s="98" t="s">
        <v>183</v>
      </c>
      <c r="C49" s="11">
        <f>سهام!S51</f>
        <v>0</v>
      </c>
      <c r="E49" s="45">
        <f>سهام!Y51</f>
        <v>0</v>
      </c>
      <c r="G49" s="45">
        <v>0</v>
      </c>
      <c r="I49" s="49">
        <f t="shared" si="0"/>
        <v>0</v>
      </c>
      <c r="K49" s="11">
        <f t="shared" si="4"/>
        <v>0</v>
      </c>
      <c r="M49" s="11">
        <f t="shared" si="5"/>
        <v>0</v>
      </c>
      <c r="O49" s="49">
        <f t="shared" si="6"/>
        <v>0</v>
      </c>
      <c r="Q49" s="45">
        <f t="shared" si="3"/>
        <v>0</v>
      </c>
      <c r="R49" s="29"/>
      <c r="S49" s="75"/>
    </row>
    <row r="50" spans="1:19" ht="30" customHeight="1">
      <c r="A50" s="98" t="s">
        <v>184</v>
      </c>
      <c r="C50" s="11">
        <f>سهام!S52</f>
        <v>7100000</v>
      </c>
      <c r="E50" s="45">
        <f>سهام!Y52</f>
        <v>105888108510</v>
      </c>
      <c r="G50" s="45">
        <v>-118447022944</v>
      </c>
      <c r="I50" s="49">
        <f t="shared" si="0"/>
        <v>-12558914434</v>
      </c>
      <c r="K50" s="11">
        <f t="shared" si="4"/>
        <v>7100000</v>
      </c>
      <c r="M50" s="11">
        <f t="shared" si="5"/>
        <v>105888108510</v>
      </c>
      <c r="O50" s="49">
        <f t="shared" si="6"/>
        <v>-118447022944</v>
      </c>
      <c r="Q50" s="45">
        <f t="shared" si="3"/>
        <v>-12558914434</v>
      </c>
      <c r="R50" s="29"/>
      <c r="S50" s="75"/>
    </row>
    <row r="51" spans="1:19" ht="30" customHeight="1">
      <c r="A51" s="98" t="s">
        <v>185</v>
      </c>
      <c r="C51" s="11">
        <f>سهام!S53</f>
        <v>422616</v>
      </c>
      <c r="E51" s="45">
        <f>سهام!Y53</f>
        <v>1255950789.0683999</v>
      </c>
      <c r="G51" s="45">
        <v>-1308669235</v>
      </c>
      <c r="I51" s="49">
        <f t="shared" si="0"/>
        <v>-52718445.931600094</v>
      </c>
      <c r="K51" s="11">
        <f t="shared" si="4"/>
        <v>422616</v>
      </c>
      <c r="M51" s="11">
        <f t="shared" si="5"/>
        <v>1255950789.0683999</v>
      </c>
      <c r="O51" s="49">
        <f t="shared" si="6"/>
        <v>-1308669235</v>
      </c>
      <c r="Q51" s="45">
        <f t="shared" si="3"/>
        <v>-52718445.931600094</v>
      </c>
      <c r="R51" s="29"/>
      <c r="S51" s="75"/>
    </row>
    <row r="52" spans="1:19" ht="30" customHeight="1">
      <c r="A52" s="98" t="s">
        <v>186</v>
      </c>
      <c r="C52" s="11">
        <f>سهام!S54</f>
        <v>1900000</v>
      </c>
      <c r="E52" s="45">
        <f>سهام!Y54</f>
        <v>41608857910</v>
      </c>
      <c r="G52" s="45">
        <v>-42901987094</v>
      </c>
      <c r="I52" s="49">
        <f t="shared" si="0"/>
        <v>-1293129184</v>
      </c>
      <c r="K52" s="11">
        <f t="shared" si="4"/>
        <v>1900000</v>
      </c>
      <c r="M52" s="11">
        <f t="shared" si="5"/>
        <v>41608857910</v>
      </c>
      <c r="O52" s="49">
        <f t="shared" si="6"/>
        <v>-42901987094</v>
      </c>
      <c r="Q52" s="45">
        <f t="shared" si="3"/>
        <v>-1293129184</v>
      </c>
      <c r="R52" s="29"/>
      <c r="S52" s="75"/>
    </row>
    <row r="53" spans="1:19" s="25" customFormat="1" ht="30" customHeight="1" thickBot="1">
      <c r="A53" s="19" t="s">
        <v>43</v>
      </c>
      <c r="B53" s="19"/>
      <c r="C53" s="21">
        <f>SUM(C7:C52)</f>
        <v>1221928853</v>
      </c>
      <c r="D53" s="19"/>
      <c r="E53" s="21">
        <f>SUM(E7:E52)</f>
        <v>8781246513009.3145</v>
      </c>
      <c r="F53" s="19"/>
      <c r="G53" s="47">
        <f>SUM(G7:G52)</f>
        <v>-6053588508166</v>
      </c>
      <c r="H53" s="19"/>
      <c r="I53" s="76">
        <f>SUM(I7:I52)</f>
        <v>2727658004843.3149</v>
      </c>
      <c r="J53" s="19"/>
      <c r="K53" s="21">
        <f>SUM(K7:K52)</f>
        <v>1228620502</v>
      </c>
      <c r="L53" s="19"/>
      <c r="M53" s="21">
        <f>SUM(M7:M52)</f>
        <v>8781246513009.3145</v>
      </c>
      <c r="N53" s="19"/>
      <c r="O53" s="47">
        <f>SUM(O7:O52)</f>
        <v>-5394237645755</v>
      </c>
      <c r="P53" s="19"/>
      <c r="Q53" s="47">
        <f>SUM(Q7:Q52)</f>
        <v>3387008867254.3145</v>
      </c>
      <c r="S53" s="97"/>
    </row>
    <row r="54" spans="1:19" ht="30" customHeight="1" thickTop="1">
      <c r="S54" s="29"/>
    </row>
    <row r="55" spans="1:19" ht="30" customHeight="1">
      <c r="C55" s="11"/>
    </row>
    <row r="56" spans="1:19" ht="30" customHeight="1">
      <c r="C56" s="11"/>
      <c r="E56" s="11"/>
    </row>
    <row r="57" spans="1:19" ht="30" customHeight="1">
      <c r="E57" s="11"/>
      <c r="G57" s="11"/>
    </row>
    <row r="58" spans="1:19" ht="30" customHeight="1">
      <c r="E58" s="11"/>
      <c r="G58" s="45"/>
      <c r="S58" s="29"/>
    </row>
    <row r="59" spans="1:19" ht="30" customHeight="1">
      <c r="E59" s="11"/>
      <c r="S59" s="29"/>
    </row>
    <row r="60" spans="1:19" ht="30" customHeight="1">
      <c r="E60" s="11"/>
      <c r="S60" s="29"/>
    </row>
    <row r="61" spans="1:19" ht="30" customHeight="1">
      <c r="S61" s="29"/>
    </row>
  </sheetData>
  <autoFilter ref="A1:A61" xr:uid="{00000000-0001-0000-1400-000000000000}"/>
  <mergeCells count="7"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66" fitToHeight="0" orientation="landscape" r:id="rId1"/>
  <ignoredErrors>
    <ignoredError sqref="E1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AC60"/>
  <sheetViews>
    <sheetView rightToLeft="1" view="pageBreakPreview" topLeftCell="C1" zoomScaleNormal="100" zoomScaleSheetLayoutView="100" workbookViewId="0">
      <selection activeCell="E59" sqref="E59"/>
    </sheetView>
  </sheetViews>
  <sheetFormatPr defaultRowHeight="30" customHeight="1"/>
  <cols>
    <col min="1" max="1" width="2.140625" style="31" hidden="1" customWidth="1"/>
    <col min="2" max="2" width="2.5703125" style="31" hidden="1" customWidth="1"/>
    <col min="3" max="3" width="27.7109375" style="31" customWidth="1"/>
    <col min="4" max="4" width="1.28515625" style="31" customWidth="1"/>
    <col min="5" max="5" width="14" style="31" customWidth="1"/>
    <col min="6" max="6" width="1.28515625" style="31" customWidth="1"/>
    <col min="7" max="7" width="20.7109375" style="31" customWidth="1"/>
    <col min="8" max="8" width="1.28515625" style="31" customWidth="1"/>
    <col min="9" max="9" width="21.28515625" style="31" customWidth="1"/>
    <col min="10" max="10" width="1.28515625" style="31" customWidth="1"/>
    <col min="11" max="11" width="17.140625" style="31" customWidth="1"/>
    <col min="12" max="12" width="1.28515625" style="31" customWidth="1"/>
    <col min="13" max="13" width="20.42578125" style="7" customWidth="1"/>
    <col min="14" max="14" width="1.28515625" style="31" customWidth="1"/>
    <col min="15" max="15" width="16.140625" style="28" customWidth="1"/>
    <col min="16" max="16" width="1.28515625" style="31" customWidth="1"/>
    <col min="17" max="17" width="19.28515625" style="31" customWidth="1"/>
    <col min="18" max="18" width="1.28515625" style="31" customWidth="1"/>
    <col min="19" max="19" width="14.28515625" style="31" customWidth="1"/>
    <col min="20" max="20" width="1.28515625" style="31" customWidth="1"/>
    <col min="21" max="21" width="16.7109375" style="31" customWidth="1"/>
    <col min="22" max="22" width="1.28515625" style="31" customWidth="1"/>
    <col min="23" max="23" width="21.140625" style="31" customWidth="1"/>
    <col min="24" max="24" width="1.28515625" style="31" customWidth="1"/>
    <col min="25" max="25" width="20.28515625" style="31" customWidth="1"/>
    <col min="26" max="26" width="1.28515625" style="31" customWidth="1"/>
    <col min="27" max="27" width="22" style="31" bestFit="1" customWidth="1"/>
    <col min="28" max="28" width="0.28515625" style="33" customWidth="1"/>
    <col min="29" max="29" width="10.140625" style="33" customWidth="1"/>
    <col min="30" max="30" width="14.85546875" style="16" bestFit="1" customWidth="1"/>
    <col min="31" max="31" width="9.140625" style="16" customWidth="1"/>
    <col min="32" max="16384" width="9.140625" style="16"/>
  </cols>
  <sheetData>
    <row r="1" spans="1:29" ht="30" customHeight="1">
      <c r="A1" s="122" t="s">
        <v>192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</row>
    <row r="2" spans="1:29" ht="30" customHeight="1">
      <c r="A2" s="122" t="s">
        <v>110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</row>
    <row r="3" spans="1:29" ht="30" customHeight="1">
      <c r="A3" s="122" t="s">
        <v>176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</row>
    <row r="4" spans="1:29" ht="30" customHeight="1">
      <c r="A4" s="56" t="s">
        <v>1</v>
      </c>
      <c r="B4" s="138" t="s">
        <v>2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</row>
    <row r="5" spans="1:29" ht="30" customHeight="1">
      <c r="A5" s="139" t="s">
        <v>3</v>
      </c>
      <c r="B5" s="139"/>
      <c r="C5" s="123" t="s">
        <v>4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</row>
    <row r="6" spans="1:29" ht="30" customHeight="1">
      <c r="A6" s="134"/>
      <c r="B6" s="134"/>
      <c r="C6" s="134"/>
      <c r="D6" s="7"/>
      <c r="E6" s="124" t="s">
        <v>170</v>
      </c>
      <c r="F6" s="124"/>
      <c r="G6" s="124"/>
      <c r="H6" s="124"/>
      <c r="I6" s="124"/>
      <c r="J6" s="7"/>
      <c r="K6" s="133" t="s">
        <v>6</v>
      </c>
      <c r="L6" s="133"/>
      <c r="M6" s="133"/>
      <c r="N6" s="133"/>
      <c r="O6" s="133"/>
      <c r="P6" s="133"/>
      <c r="Q6" s="133"/>
      <c r="R6" s="7"/>
      <c r="S6" s="124" t="s">
        <v>177</v>
      </c>
      <c r="T6" s="124"/>
      <c r="U6" s="124"/>
      <c r="V6" s="124"/>
      <c r="W6" s="124"/>
      <c r="X6" s="124"/>
      <c r="Y6" s="124"/>
      <c r="Z6" s="124"/>
      <c r="AA6" s="124"/>
    </row>
    <row r="7" spans="1:29" ht="30" customHeight="1">
      <c r="A7" s="122" t="s">
        <v>108</v>
      </c>
      <c r="B7" s="122"/>
      <c r="C7" s="122"/>
      <c r="D7" s="7"/>
      <c r="E7" s="132" t="s">
        <v>9</v>
      </c>
      <c r="F7" s="8"/>
      <c r="G7" s="132" t="s">
        <v>10</v>
      </c>
      <c r="H7" s="8"/>
      <c r="I7" s="132" t="s">
        <v>11</v>
      </c>
      <c r="J7" s="7"/>
      <c r="K7" s="135" t="s">
        <v>7</v>
      </c>
      <c r="L7" s="135"/>
      <c r="M7" s="135"/>
      <c r="N7" s="8"/>
      <c r="O7" s="135" t="s">
        <v>8</v>
      </c>
      <c r="P7" s="135"/>
      <c r="Q7" s="135"/>
      <c r="R7" s="7"/>
      <c r="S7" s="132" t="s">
        <v>9</v>
      </c>
      <c r="T7" s="8"/>
      <c r="U7" s="132" t="s">
        <v>13</v>
      </c>
      <c r="V7" s="8"/>
      <c r="W7" s="132" t="s">
        <v>10</v>
      </c>
      <c r="X7" s="8"/>
      <c r="Y7" s="132" t="s">
        <v>11</v>
      </c>
      <c r="Z7" s="8"/>
      <c r="AA7" s="136" t="s">
        <v>14</v>
      </c>
    </row>
    <row r="8" spans="1:29" ht="30" customHeight="1">
      <c r="A8" s="133"/>
      <c r="B8" s="133"/>
      <c r="C8" s="133"/>
      <c r="D8" s="7"/>
      <c r="E8" s="133"/>
      <c r="F8" s="7"/>
      <c r="G8" s="133"/>
      <c r="H8" s="7"/>
      <c r="I8" s="133"/>
      <c r="J8" s="7"/>
      <c r="K8" s="2" t="s">
        <v>9</v>
      </c>
      <c r="L8" s="8"/>
      <c r="M8" s="2" t="s">
        <v>10</v>
      </c>
      <c r="N8" s="7"/>
      <c r="O8" s="50" t="s">
        <v>9</v>
      </c>
      <c r="P8" s="8"/>
      <c r="Q8" s="2" t="s">
        <v>12</v>
      </c>
      <c r="R8" s="7"/>
      <c r="S8" s="133"/>
      <c r="T8" s="7"/>
      <c r="U8" s="133"/>
      <c r="V8" s="7"/>
      <c r="W8" s="133"/>
      <c r="X8" s="7"/>
      <c r="Y8" s="133"/>
      <c r="Z8" s="7"/>
      <c r="AA8" s="137"/>
    </row>
    <row r="9" spans="1:29" ht="30" customHeight="1">
      <c r="A9" s="131" t="s">
        <v>15</v>
      </c>
      <c r="B9" s="131"/>
      <c r="C9" s="131"/>
      <c r="D9" s="7"/>
      <c r="E9" s="9">
        <v>75</v>
      </c>
      <c r="F9" s="7"/>
      <c r="G9" s="9">
        <v>4112010</v>
      </c>
      <c r="H9" s="7"/>
      <c r="I9" s="9">
        <v>8246507.9024999999</v>
      </c>
      <c r="J9" s="7"/>
      <c r="K9" s="9">
        <v>0</v>
      </c>
      <c r="L9" s="7"/>
      <c r="M9" s="9">
        <v>0</v>
      </c>
      <c r="N9" s="7"/>
      <c r="O9" s="57">
        <v>-75</v>
      </c>
      <c r="P9" s="58"/>
      <c r="Q9" s="32">
        <v>12627631</v>
      </c>
      <c r="R9" s="7"/>
      <c r="S9" s="11">
        <f>E9+K9+O9</f>
        <v>0</v>
      </c>
      <c r="T9" s="7"/>
      <c r="U9" s="9">
        <v>0</v>
      </c>
      <c r="V9" s="7"/>
      <c r="W9" s="11">
        <v>0</v>
      </c>
      <c r="X9" s="7"/>
      <c r="Y9" s="11">
        <v>0</v>
      </c>
      <c r="Z9" s="7"/>
      <c r="AA9" s="95">
        <f>Y9/9051430117660</f>
        <v>0</v>
      </c>
      <c r="AC9" s="36"/>
    </row>
    <row r="10" spans="1:29" ht="30" customHeight="1">
      <c r="A10" s="129" t="s">
        <v>16</v>
      </c>
      <c r="B10" s="129"/>
      <c r="C10" s="129"/>
      <c r="D10" s="7"/>
      <c r="E10" s="11">
        <v>5999986</v>
      </c>
      <c r="F10" s="7"/>
      <c r="G10" s="11">
        <v>39294419936</v>
      </c>
      <c r="H10" s="7"/>
      <c r="I10" s="11">
        <v>39174728192.087601</v>
      </c>
      <c r="J10" s="7"/>
      <c r="K10" s="11">
        <v>0</v>
      </c>
      <c r="L10" s="7"/>
      <c r="M10" s="11">
        <v>0</v>
      </c>
      <c r="N10" s="7"/>
      <c r="O10" s="51">
        <v>0</v>
      </c>
      <c r="P10" s="58"/>
      <c r="Q10" s="52">
        <v>0</v>
      </c>
      <c r="R10" s="7"/>
      <c r="S10" s="11">
        <f t="shared" ref="S10:S54" si="0">E10+K10+O10</f>
        <v>5999986</v>
      </c>
      <c r="T10" s="7"/>
      <c r="U10" s="11">
        <v>8160</v>
      </c>
      <c r="V10" s="7"/>
      <c r="W10" s="11">
        <f t="shared" ref="W10:W16" si="1">G10+M10</f>
        <v>39294419936</v>
      </c>
      <c r="X10" s="7"/>
      <c r="Y10" s="11">
        <v>48581425843.075203</v>
      </c>
      <c r="Z10" s="7"/>
      <c r="AA10" s="95">
        <f t="shared" ref="AA10:AA54" si="2">Y10/9051430117660</f>
        <v>5.3672651958378706E-3</v>
      </c>
      <c r="AB10" s="16"/>
      <c r="AC10" s="16"/>
    </row>
    <row r="11" spans="1:29" ht="30" customHeight="1">
      <c r="A11" s="129" t="s">
        <v>18</v>
      </c>
      <c r="B11" s="129"/>
      <c r="C11" s="129"/>
      <c r="D11" s="7"/>
      <c r="E11" s="11">
        <v>26956814</v>
      </c>
      <c r="F11" s="7"/>
      <c r="G11" s="11">
        <v>79840542890</v>
      </c>
      <c r="H11" s="7"/>
      <c r="I11" s="11">
        <v>79656847851.128799</v>
      </c>
      <c r="J11" s="7"/>
      <c r="K11" s="11">
        <v>14500000</v>
      </c>
      <c r="L11" s="7"/>
      <c r="M11" s="11">
        <v>61828823151</v>
      </c>
      <c r="N11" s="7"/>
      <c r="O11" s="51">
        <v>0</v>
      </c>
      <c r="P11" s="7"/>
      <c r="Q11" s="11">
        <v>0</v>
      </c>
      <c r="R11" s="7"/>
      <c r="S11" s="11">
        <f t="shared" si="0"/>
        <v>41456814</v>
      </c>
      <c r="T11" s="7"/>
      <c r="U11" s="11">
        <v>5130</v>
      </c>
      <c r="V11" s="7"/>
      <c r="W11" s="11">
        <f t="shared" si="1"/>
        <v>141669366041</v>
      </c>
      <c r="X11" s="7"/>
      <c r="Y11" s="11">
        <v>211029490006.51099</v>
      </c>
      <c r="Z11" s="7"/>
      <c r="AA11" s="95">
        <f t="shared" si="2"/>
        <v>2.3314491440946671E-2</v>
      </c>
    </row>
    <row r="12" spans="1:29" ht="30" customHeight="1">
      <c r="A12" s="129" t="s">
        <v>19</v>
      </c>
      <c r="B12" s="129"/>
      <c r="C12" s="129"/>
      <c r="D12" s="7"/>
      <c r="E12" s="11">
        <v>5154901</v>
      </c>
      <c r="F12" s="7"/>
      <c r="G12" s="11">
        <v>141170263038</v>
      </c>
      <c r="H12" s="7"/>
      <c r="I12" s="11">
        <v>137594942250.763</v>
      </c>
      <c r="J12" s="7"/>
      <c r="K12" s="11">
        <v>4100000</v>
      </c>
      <c r="L12" s="7"/>
      <c r="M12" s="11">
        <v>166855000457</v>
      </c>
      <c r="N12" s="7"/>
      <c r="O12" s="51">
        <v>0</v>
      </c>
      <c r="P12" s="7"/>
      <c r="Q12" s="11">
        <v>0</v>
      </c>
      <c r="R12" s="7"/>
      <c r="S12" s="11">
        <f t="shared" si="0"/>
        <v>9254901</v>
      </c>
      <c r="T12" s="7"/>
      <c r="U12" s="11">
        <v>46500</v>
      </c>
      <c r="V12" s="7"/>
      <c r="W12" s="11">
        <f t="shared" si="1"/>
        <v>308025263495</v>
      </c>
      <c r="X12" s="7"/>
      <c r="Y12" s="11">
        <v>427026268610.05499</v>
      </c>
      <c r="Z12" s="7"/>
      <c r="AA12" s="95">
        <f t="shared" si="2"/>
        <v>4.7177767828853433E-2</v>
      </c>
    </row>
    <row r="13" spans="1:29" ht="30" customHeight="1">
      <c r="A13" s="129" t="s">
        <v>20</v>
      </c>
      <c r="B13" s="129"/>
      <c r="C13" s="129"/>
      <c r="D13" s="7"/>
      <c r="E13" s="11">
        <v>4387819</v>
      </c>
      <c r="F13" s="7"/>
      <c r="G13" s="11">
        <v>42962829920</v>
      </c>
      <c r="H13" s="7"/>
      <c r="I13" s="11">
        <v>34395819157.126999</v>
      </c>
      <c r="J13" s="7"/>
      <c r="K13" s="11">
        <v>2800000</v>
      </c>
      <c r="L13" s="7"/>
      <c r="M13" s="11">
        <v>38576983478</v>
      </c>
      <c r="N13" s="7"/>
      <c r="O13" s="51">
        <v>0</v>
      </c>
      <c r="P13" s="7"/>
      <c r="Q13" s="11">
        <v>0</v>
      </c>
      <c r="R13" s="7"/>
      <c r="S13" s="11">
        <f t="shared" si="0"/>
        <v>7187819</v>
      </c>
      <c r="T13" s="7"/>
      <c r="U13" s="11">
        <v>14500</v>
      </c>
      <c r="V13" s="7"/>
      <c r="W13" s="11">
        <f t="shared" si="1"/>
        <v>81539813398</v>
      </c>
      <c r="X13" s="7"/>
      <c r="Y13" s="11">
        <v>103417728807.38499</v>
      </c>
      <c r="Z13" s="7"/>
      <c r="AA13" s="95">
        <f t="shared" si="2"/>
        <v>1.1425567834370114E-2</v>
      </c>
    </row>
    <row r="14" spans="1:29" ht="30" customHeight="1">
      <c r="A14" s="129" t="s">
        <v>123</v>
      </c>
      <c r="B14" s="129"/>
      <c r="C14" s="129"/>
      <c r="D14" s="7"/>
      <c r="E14" s="11">
        <v>63290974</v>
      </c>
      <c r="F14" s="7"/>
      <c r="G14" s="11">
        <v>37524611843</v>
      </c>
      <c r="H14" s="7"/>
      <c r="I14" s="11">
        <v>62738933036</v>
      </c>
      <c r="J14" s="7"/>
      <c r="K14" s="11">
        <v>0</v>
      </c>
      <c r="L14" s="7"/>
      <c r="M14" s="30">
        <v>0</v>
      </c>
      <c r="N14" s="7"/>
      <c r="O14" s="49">
        <v>0</v>
      </c>
      <c r="P14" s="7"/>
      <c r="Q14" s="11">
        <v>0</v>
      </c>
      <c r="R14" s="7"/>
      <c r="S14" s="11">
        <f t="shared" si="0"/>
        <v>63290974</v>
      </c>
      <c r="T14" s="7"/>
      <c r="U14" s="11">
        <v>1527</v>
      </c>
      <c r="V14" s="7"/>
      <c r="W14" s="11">
        <f t="shared" si="1"/>
        <v>37524611843</v>
      </c>
      <c r="X14" s="7"/>
      <c r="Y14" s="11">
        <v>95898248995.286499</v>
      </c>
      <c r="Z14" s="7"/>
      <c r="AA14" s="95">
        <f t="shared" si="2"/>
        <v>1.0594817365731193E-2</v>
      </c>
    </row>
    <row r="15" spans="1:29" ht="30" customHeight="1">
      <c r="A15" s="129" t="s">
        <v>132</v>
      </c>
      <c r="B15" s="129"/>
      <c r="C15" s="129"/>
      <c r="D15" s="7"/>
      <c r="E15" s="11">
        <v>78912586</v>
      </c>
      <c r="F15" s="7"/>
      <c r="G15" s="11">
        <v>214761155900</v>
      </c>
      <c r="H15" s="7"/>
      <c r="I15" s="11">
        <v>214314193510.87201</v>
      </c>
      <c r="J15" s="7"/>
      <c r="K15" s="11">
        <v>74500000</v>
      </c>
      <c r="L15" s="7"/>
      <c r="M15" s="11">
        <v>317286908755</v>
      </c>
      <c r="N15" s="7"/>
      <c r="O15" s="51">
        <v>0</v>
      </c>
      <c r="P15" s="58"/>
      <c r="Q15" s="52">
        <v>0</v>
      </c>
      <c r="R15" s="7"/>
      <c r="S15" s="11">
        <f t="shared" si="0"/>
        <v>153412586</v>
      </c>
      <c r="T15" s="7"/>
      <c r="U15" s="11">
        <v>5250</v>
      </c>
      <c r="V15" s="7"/>
      <c r="W15" s="11">
        <f t="shared" si="1"/>
        <v>532048064655</v>
      </c>
      <c r="X15" s="7"/>
      <c r="Y15" s="11">
        <v>799190210228.65503</v>
      </c>
      <c r="Z15" s="7"/>
      <c r="AA15" s="95">
        <f t="shared" si="2"/>
        <v>8.8294357890404157E-2</v>
      </c>
    </row>
    <row r="16" spans="1:29" ht="30" customHeight="1">
      <c r="A16" s="98"/>
      <c r="B16" s="98"/>
      <c r="C16" s="98" t="s">
        <v>172</v>
      </c>
      <c r="D16" s="7"/>
      <c r="E16" s="11">
        <v>24490460</v>
      </c>
      <c r="F16" s="7"/>
      <c r="G16" s="11">
        <v>42123591200</v>
      </c>
      <c r="H16" s="7"/>
      <c r="I16" s="11">
        <v>42211095368.6754</v>
      </c>
      <c r="J16" s="7"/>
      <c r="K16" s="11">
        <v>1291191</v>
      </c>
      <c r="L16" s="7"/>
      <c r="M16" s="11">
        <v>3237871415</v>
      </c>
      <c r="N16" s="7"/>
      <c r="O16" s="51">
        <v>0</v>
      </c>
      <c r="P16" s="58"/>
      <c r="Q16" s="52">
        <v>0</v>
      </c>
      <c r="R16" s="7"/>
      <c r="S16" s="11">
        <f t="shared" si="0"/>
        <v>25781651</v>
      </c>
      <c r="T16" s="7"/>
      <c r="U16" s="11">
        <v>3310</v>
      </c>
      <c r="V16" s="7"/>
      <c r="W16" s="11">
        <f t="shared" si="1"/>
        <v>45361462615</v>
      </c>
      <c r="X16" s="7"/>
      <c r="Y16" s="11">
        <v>84677607753.018707</v>
      </c>
      <c r="Z16" s="7"/>
      <c r="AA16" s="95">
        <f t="shared" si="2"/>
        <v>9.3551633998484422E-3</v>
      </c>
    </row>
    <row r="17" spans="1:27" ht="30" customHeight="1">
      <c r="A17" s="129" t="s">
        <v>22</v>
      </c>
      <c r="B17" s="129"/>
      <c r="C17" s="129"/>
      <c r="D17" s="7"/>
      <c r="E17" s="11">
        <v>24852471</v>
      </c>
      <c r="F17" s="7"/>
      <c r="G17" s="11">
        <v>159262933432</v>
      </c>
      <c r="H17" s="7"/>
      <c r="I17" s="11">
        <v>213558729717</v>
      </c>
      <c r="J17" s="7"/>
      <c r="K17" s="11">
        <v>600000</v>
      </c>
      <c r="L17" s="7"/>
      <c r="M17" s="11">
        <v>8701118153</v>
      </c>
      <c r="N17" s="7"/>
      <c r="O17" s="51">
        <v>-3040000</v>
      </c>
      <c r="P17" s="58"/>
      <c r="Q17" s="52">
        <v>37058506393</v>
      </c>
      <c r="R17" s="7"/>
      <c r="S17" s="11">
        <f t="shared" si="0"/>
        <v>22412471</v>
      </c>
      <c r="T17" s="7"/>
      <c r="U17" s="11">
        <v>14490</v>
      </c>
      <c r="V17" s="7"/>
      <c r="W17" s="11">
        <v>148482716406</v>
      </c>
      <c r="X17" s="7"/>
      <c r="Y17" s="11">
        <v>322246335461.97302</v>
      </c>
      <c r="Z17" s="7"/>
      <c r="AA17" s="95">
        <f t="shared" si="2"/>
        <v>3.5601703959824753E-2</v>
      </c>
    </row>
    <row r="18" spans="1:27" ht="30" customHeight="1">
      <c r="A18" s="129" t="s">
        <v>23</v>
      </c>
      <c r="B18" s="129"/>
      <c r="C18" s="129"/>
      <c r="D18" s="7"/>
      <c r="E18" s="11">
        <v>11937500</v>
      </c>
      <c r="F18" s="7"/>
      <c r="G18" s="11">
        <v>31017857065</v>
      </c>
      <c r="H18" s="7"/>
      <c r="I18" s="11">
        <v>25822586413</v>
      </c>
      <c r="J18" s="7"/>
      <c r="K18" s="11">
        <v>21824077</v>
      </c>
      <c r="L18" s="7"/>
      <c r="M18" s="11">
        <v>59579824885</v>
      </c>
      <c r="N18" s="7"/>
      <c r="O18" s="51">
        <v>0</v>
      </c>
      <c r="P18" s="58"/>
      <c r="Q18" s="52">
        <v>0</v>
      </c>
      <c r="R18" s="7"/>
      <c r="S18" s="11">
        <f t="shared" si="0"/>
        <v>33761577</v>
      </c>
      <c r="T18" s="7"/>
      <c r="U18" s="11">
        <v>3017</v>
      </c>
      <c r="V18" s="7"/>
      <c r="W18" s="30">
        <f>G18+M18</f>
        <v>90597681950</v>
      </c>
      <c r="X18" s="7"/>
      <c r="Y18" s="11">
        <v>101071310229.536</v>
      </c>
      <c r="Z18" s="7"/>
      <c r="AA18" s="95">
        <f t="shared" si="2"/>
        <v>1.116633602819719E-2</v>
      </c>
    </row>
    <row r="19" spans="1:27" ht="30" customHeight="1">
      <c r="A19" s="98"/>
      <c r="B19" s="98"/>
      <c r="C19" s="98" t="s">
        <v>160</v>
      </c>
      <c r="D19" s="7"/>
      <c r="E19" s="11">
        <v>3124999</v>
      </c>
      <c r="F19" s="7"/>
      <c r="G19" s="11">
        <v>4990623403</v>
      </c>
      <c r="H19" s="7"/>
      <c r="I19" s="11">
        <v>3658994454</v>
      </c>
      <c r="J19" s="7"/>
      <c r="K19" s="11">
        <v>0</v>
      </c>
      <c r="L19" s="7"/>
      <c r="M19" s="11">
        <v>0</v>
      </c>
      <c r="N19" s="7"/>
      <c r="O19" s="51">
        <v>0</v>
      </c>
      <c r="P19" s="58"/>
      <c r="Q19" s="52">
        <v>0</v>
      </c>
      <c r="R19" s="7"/>
      <c r="S19" s="11">
        <f t="shared" si="0"/>
        <v>3124999</v>
      </c>
      <c r="T19" s="7"/>
      <c r="U19" s="11">
        <v>1849</v>
      </c>
      <c r="V19" s="7"/>
      <c r="W19" s="11">
        <v>4990623403</v>
      </c>
      <c r="X19" s="7"/>
      <c r="Y19" s="11">
        <v>5733458259.0427704</v>
      </c>
      <c r="Z19" s="7"/>
      <c r="AA19" s="95">
        <f t="shared" si="2"/>
        <v>6.3343120197728478E-4</v>
      </c>
    </row>
    <row r="20" spans="1:27" ht="30" customHeight="1">
      <c r="A20" s="129" t="s">
        <v>137</v>
      </c>
      <c r="B20" s="129"/>
      <c r="C20" s="129"/>
      <c r="D20" s="7"/>
      <c r="E20" s="11">
        <v>44450000</v>
      </c>
      <c r="F20" s="7"/>
      <c r="G20" s="11">
        <v>179759044229</v>
      </c>
      <c r="H20" s="7"/>
      <c r="I20" s="11">
        <v>222252157158.5</v>
      </c>
      <c r="J20" s="7"/>
      <c r="K20" s="11">
        <v>8333183</v>
      </c>
      <c r="L20" s="7"/>
      <c r="M20" s="11">
        <v>59220167681</v>
      </c>
      <c r="N20" s="7"/>
      <c r="O20" s="51">
        <v>-12800000</v>
      </c>
      <c r="P20" s="58"/>
      <c r="Q20" s="52">
        <v>105291754728</v>
      </c>
      <c r="R20" s="7"/>
      <c r="S20" s="11">
        <f t="shared" si="0"/>
        <v>39983183</v>
      </c>
      <c r="T20" s="7"/>
      <c r="U20" s="11">
        <v>8010</v>
      </c>
      <c r="V20" s="7"/>
      <c r="W20" s="11">
        <v>181026399314</v>
      </c>
      <c r="X20" s="7"/>
      <c r="Y20" s="11">
        <v>317789645093.23401</v>
      </c>
      <c r="Z20" s="7"/>
      <c r="AA20" s="95">
        <f t="shared" si="2"/>
        <v>3.5109329792338918E-2</v>
      </c>
    </row>
    <row r="21" spans="1:27" ht="30" customHeight="1">
      <c r="A21" s="129" t="s">
        <v>24</v>
      </c>
      <c r="B21" s="129"/>
      <c r="C21" s="129"/>
      <c r="D21" s="7"/>
      <c r="E21" s="11">
        <v>4505151</v>
      </c>
      <c r="F21" s="7"/>
      <c r="G21" s="11">
        <v>58332647453</v>
      </c>
      <c r="H21" s="7"/>
      <c r="I21" s="11">
        <v>66026717719.512901</v>
      </c>
      <c r="J21" s="7"/>
      <c r="K21" s="11">
        <v>800000</v>
      </c>
      <c r="L21" s="7"/>
      <c r="M21" s="30">
        <v>21577329233</v>
      </c>
      <c r="N21" s="7"/>
      <c r="O21" s="51">
        <v>0</v>
      </c>
      <c r="P21" s="7"/>
      <c r="Q21" s="52">
        <v>0</v>
      </c>
      <c r="R21" s="7"/>
      <c r="S21" s="11">
        <f t="shared" si="0"/>
        <v>5305151</v>
      </c>
      <c r="T21" s="7"/>
      <c r="U21" s="11">
        <v>26890</v>
      </c>
      <c r="V21" s="7"/>
      <c r="W21" s="11">
        <f t="shared" ref="W21:W27" si="3">G21+M21</f>
        <v>79909976686</v>
      </c>
      <c r="X21" s="7"/>
      <c r="Y21" s="11">
        <v>141552783294.685</v>
      </c>
      <c r="Z21" s="7"/>
      <c r="AA21" s="95">
        <f t="shared" si="2"/>
        <v>1.5638720230354008E-2</v>
      </c>
    </row>
    <row r="22" spans="1:27" ht="30" customHeight="1">
      <c r="A22" s="129" t="s">
        <v>25</v>
      </c>
      <c r="B22" s="129"/>
      <c r="C22" s="129"/>
      <c r="D22" s="7"/>
      <c r="E22" s="11">
        <v>10952298</v>
      </c>
      <c r="F22" s="7"/>
      <c r="G22" s="11">
        <v>21869787166</v>
      </c>
      <c r="H22" s="7"/>
      <c r="I22" s="11">
        <v>23300213162.9702</v>
      </c>
      <c r="J22" s="7"/>
      <c r="K22" s="11">
        <v>14200000</v>
      </c>
      <c r="L22" s="7"/>
      <c r="M22" s="11">
        <v>41368389178</v>
      </c>
      <c r="N22" s="7"/>
      <c r="O22" s="51">
        <v>0</v>
      </c>
      <c r="P22" s="7"/>
      <c r="Q22" s="52">
        <v>0</v>
      </c>
      <c r="R22" s="7"/>
      <c r="S22" s="11">
        <f t="shared" si="0"/>
        <v>25152298</v>
      </c>
      <c r="T22" s="7"/>
      <c r="U22" s="11">
        <v>3260</v>
      </c>
      <c r="V22" s="7"/>
      <c r="W22" s="11">
        <f t="shared" si="3"/>
        <v>63238176344</v>
      </c>
      <c r="X22" s="7"/>
      <c r="Y22" s="11">
        <v>81362658600.859604</v>
      </c>
      <c r="Z22" s="7"/>
      <c r="AA22" s="95">
        <f t="shared" si="2"/>
        <v>8.9889285497675251E-3</v>
      </c>
    </row>
    <row r="23" spans="1:27" ht="30" customHeight="1">
      <c r="A23" s="129" t="s">
        <v>27</v>
      </c>
      <c r="B23" s="129"/>
      <c r="C23" s="129"/>
      <c r="D23" s="7"/>
      <c r="E23" s="11">
        <v>10330547</v>
      </c>
      <c r="F23" s="7"/>
      <c r="G23" s="11">
        <v>115789827826</v>
      </c>
      <c r="H23" s="7"/>
      <c r="I23" s="11">
        <v>100354273423.845</v>
      </c>
      <c r="J23" s="7"/>
      <c r="K23" s="11">
        <v>6925081</v>
      </c>
      <c r="L23" s="7"/>
      <c r="M23" s="11">
        <v>94082636449</v>
      </c>
      <c r="N23" s="7"/>
      <c r="O23" s="51">
        <v>0</v>
      </c>
      <c r="P23" s="7"/>
      <c r="Q23" s="52">
        <v>0</v>
      </c>
      <c r="R23" s="7"/>
      <c r="S23" s="11">
        <f t="shared" si="0"/>
        <v>17255628</v>
      </c>
      <c r="T23" s="7"/>
      <c r="U23" s="11">
        <v>13870</v>
      </c>
      <c r="V23" s="7"/>
      <c r="W23" s="11">
        <f t="shared" si="3"/>
        <v>209872464275</v>
      </c>
      <c r="X23" s="7"/>
      <c r="Y23" s="11">
        <v>237485496478.41699</v>
      </c>
      <c r="Z23" s="7"/>
      <c r="AA23" s="95">
        <f t="shared" si="2"/>
        <v>2.6237345192011756E-2</v>
      </c>
    </row>
    <row r="24" spans="1:27" ht="30" customHeight="1">
      <c r="A24" s="129" t="s">
        <v>28</v>
      </c>
      <c r="B24" s="129"/>
      <c r="C24" s="129"/>
      <c r="D24" s="7"/>
      <c r="E24" s="11">
        <v>5113203</v>
      </c>
      <c r="F24" s="7"/>
      <c r="G24" s="11">
        <v>40076789348</v>
      </c>
      <c r="H24" s="7"/>
      <c r="I24" s="11">
        <v>47743309423.022102</v>
      </c>
      <c r="J24" s="7"/>
      <c r="K24" s="11">
        <v>0</v>
      </c>
      <c r="L24" s="7"/>
      <c r="M24" s="11">
        <v>0</v>
      </c>
      <c r="N24" s="7"/>
      <c r="O24" s="51">
        <v>0</v>
      </c>
      <c r="P24" s="7"/>
      <c r="Q24" s="52">
        <v>0</v>
      </c>
      <c r="R24" s="7"/>
      <c r="S24" s="11">
        <f t="shared" si="0"/>
        <v>5113203</v>
      </c>
      <c r="T24" s="7"/>
      <c r="U24" s="11">
        <v>16800</v>
      </c>
      <c r="V24" s="7"/>
      <c r="W24" s="11">
        <f t="shared" si="3"/>
        <v>40076789348</v>
      </c>
      <c r="X24" s="7"/>
      <c r="Y24" s="11">
        <v>85237789405.608002</v>
      </c>
      <c r="Z24" s="7"/>
      <c r="AA24" s="95">
        <f t="shared" si="2"/>
        <v>9.4170521450862073E-3</v>
      </c>
    </row>
    <row r="25" spans="1:27" ht="30" customHeight="1">
      <c r="A25" s="129" t="s">
        <v>29</v>
      </c>
      <c r="B25" s="129"/>
      <c r="C25" s="129"/>
      <c r="D25" s="7"/>
      <c r="E25" s="11">
        <v>53515370</v>
      </c>
      <c r="F25" s="7"/>
      <c r="G25" s="11">
        <v>224190190923</v>
      </c>
      <c r="H25" s="7"/>
      <c r="I25" s="11">
        <v>485349503175.68597</v>
      </c>
      <c r="J25" s="7"/>
      <c r="K25" s="11">
        <v>1300000</v>
      </c>
      <c r="L25" s="7"/>
      <c r="M25" s="11">
        <v>21175440797</v>
      </c>
      <c r="N25" s="7"/>
      <c r="O25" s="51">
        <v>0</v>
      </c>
      <c r="P25" s="7"/>
      <c r="Q25" s="52">
        <v>0</v>
      </c>
      <c r="R25" s="7"/>
      <c r="S25" s="11">
        <f t="shared" si="0"/>
        <v>54815370</v>
      </c>
      <c r="T25" s="7"/>
      <c r="U25" s="11">
        <v>16350</v>
      </c>
      <c r="V25" s="7"/>
      <c r="W25" s="11">
        <f t="shared" si="3"/>
        <v>245365631720</v>
      </c>
      <c r="X25" s="7"/>
      <c r="Y25" s="11">
        <v>889303431554.86499</v>
      </c>
      <c r="Z25" s="7"/>
      <c r="AA25" s="95">
        <f t="shared" si="2"/>
        <v>9.8250046677128861E-2</v>
      </c>
    </row>
    <row r="26" spans="1:27" ht="30" customHeight="1">
      <c r="A26" s="129" t="s">
        <v>30</v>
      </c>
      <c r="B26" s="129"/>
      <c r="C26" s="129"/>
      <c r="D26" s="7"/>
      <c r="E26" s="11">
        <v>43419814</v>
      </c>
      <c r="F26" s="7"/>
      <c r="G26" s="11">
        <v>198831170561</v>
      </c>
      <c r="H26" s="7"/>
      <c r="I26" s="11">
        <v>307621036901.74902</v>
      </c>
      <c r="J26" s="7"/>
      <c r="K26" s="11">
        <v>11800000</v>
      </c>
      <c r="L26" s="7"/>
      <c r="M26" s="11">
        <v>145819665989</v>
      </c>
      <c r="N26" s="7"/>
      <c r="O26" s="51">
        <v>0</v>
      </c>
      <c r="P26" s="7"/>
      <c r="Q26" s="52">
        <v>0</v>
      </c>
      <c r="R26" s="7"/>
      <c r="S26" s="11">
        <f t="shared" si="0"/>
        <v>55219814</v>
      </c>
      <c r="T26" s="7"/>
      <c r="U26" s="11">
        <v>14400</v>
      </c>
      <c r="V26" s="7"/>
      <c r="W26" s="11">
        <f t="shared" si="3"/>
        <v>344650836550</v>
      </c>
      <c r="X26" s="7"/>
      <c r="Y26" s="11">
        <v>789018693664.03198</v>
      </c>
      <c r="Z26" s="7"/>
      <c r="AA26" s="95">
        <f t="shared" si="2"/>
        <v>8.7170610987163125E-2</v>
      </c>
    </row>
    <row r="27" spans="1:27" ht="30" customHeight="1">
      <c r="A27" s="129" t="s">
        <v>31</v>
      </c>
      <c r="B27" s="129"/>
      <c r="C27" s="129"/>
      <c r="D27" s="7"/>
      <c r="E27" s="11">
        <v>107817768</v>
      </c>
      <c r="F27" s="7"/>
      <c r="G27" s="11">
        <v>164965662481</v>
      </c>
      <c r="H27" s="7"/>
      <c r="I27" s="11">
        <v>230765214161.298</v>
      </c>
      <c r="J27" s="7"/>
      <c r="K27" s="11">
        <v>45800000</v>
      </c>
      <c r="L27" s="7"/>
      <c r="M27" s="11">
        <v>136539117535</v>
      </c>
      <c r="N27" s="7"/>
      <c r="O27" s="51">
        <v>0</v>
      </c>
      <c r="P27" s="7"/>
      <c r="Q27" s="52">
        <v>0</v>
      </c>
      <c r="R27" s="7"/>
      <c r="S27" s="11">
        <f t="shared" si="0"/>
        <v>153617768</v>
      </c>
      <c r="T27" s="7"/>
      <c r="U27" s="11">
        <v>3626</v>
      </c>
      <c r="V27" s="7"/>
      <c r="W27" s="11">
        <f t="shared" si="3"/>
        <v>301504780016</v>
      </c>
      <c r="X27" s="7"/>
      <c r="Y27" s="11">
        <v>552712277421.08301</v>
      </c>
      <c r="Z27" s="7"/>
      <c r="AA27" s="95">
        <f t="shared" si="2"/>
        <v>6.1063530319115107E-2</v>
      </c>
    </row>
    <row r="28" spans="1:27" ht="30" customHeight="1">
      <c r="A28" s="129" t="s">
        <v>32</v>
      </c>
      <c r="B28" s="129"/>
      <c r="C28" s="129"/>
      <c r="D28" s="7"/>
      <c r="E28" s="11">
        <v>210146221</v>
      </c>
      <c r="F28" s="7"/>
      <c r="G28" s="11">
        <v>454394772273</v>
      </c>
      <c r="H28" s="7"/>
      <c r="I28" s="11">
        <v>625565372135.01001</v>
      </c>
      <c r="J28" s="7"/>
      <c r="K28" s="11">
        <v>62185001</v>
      </c>
      <c r="L28" s="7"/>
      <c r="M28" s="30">
        <v>317444635498</v>
      </c>
      <c r="N28" s="7"/>
      <c r="O28" s="45">
        <v>-5</v>
      </c>
      <c r="P28" s="7"/>
      <c r="Q28" s="45">
        <v>5</v>
      </c>
      <c r="R28" s="7"/>
      <c r="S28" s="11">
        <f t="shared" si="0"/>
        <v>272331217</v>
      </c>
      <c r="T28" s="7"/>
      <c r="U28" s="11">
        <v>5150</v>
      </c>
      <c r="V28" s="7"/>
      <c r="W28" s="11">
        <v>771839396037</v>
      </c>
      <c r="X28" s="7"/>
      <c r="Y28" s="11">
        <v>1391664397966.8401</v>
      </c>
      <c r="Z28" s="7"/>
      <c r="AA28" s="95">
        <f t="shared" si="2"/>
        <v>0.15375077527821834</v>
      </c>
    </row>
    <row r="29" spans="1:27" ht="30" customHeight="1">
      <c r="A29" s="129" t="s">
        <v>133</v>
      </c>
      <c r="B29" s="129"/>
      <c r="C29" s="129"/>
      <c r="D29" s="7"/>
      <c r="E29" s="11">
        <v>83380000</v>
      </c>
      <c r="F29" s="7"/>
      <c r="G29" s="11">
        <v>232998280031</v>
      </c>
      <c r="H29" s="7"/>
      <c r="I29" s="11">
        <v>309761609414.40002</v>
      </c>
      <c r="J29" s="7"/>
      <c r="K29" s="11">
        <v>0</v>
      </c>
      <c r="L29" s="7"/>
      <c r="M29" s="11">
        <v>0</v>
      </c>
      <c r="N29" s="7"/>
      <c r="O29" s="45">
        <v>0</v>
      </c>
      <c r="P29" s="7"/>
      <c r="Q29" s="11">
        <v>0</v>
      </c>
      <c r="R29" s="7"/>
      <c r="S29" s="11">
        <f t="shared" si="0"/>
        <v>83380000</v>
      </c>
      <c r="T29" s="7"/>
      <c r="U29" s="11">
        <v>6600</v>
      </c>
      <c r="V29" s="7"/>
      <c r="W29" s="11">
        <f>G29+M29</f>
        <v>232998280031</v>
      </c>
      <c r="X29" s="7"/>
      <c r="Y29" s="11">
        <v>546054119160</v>
      </c>
      <c r="Z29" s="7"/>
      <c r="AA29" s="95">
        <f t="shared" si="2"/>
        <v>6.0327938465172329E-2</v>
      </c>
    </row>
    <row r="30" spans="1:27" ht="30" customHeight="1">
      <c r="A30" s="129" t="s">
        <v>33</v>
      </c>
      <c r="B30" s="129"/>
      <c r="C30" s="129"/>
      <c r="D30" s="7"/>
      <c r="E30" s="11">
        <v>18050243</v>
      </c>
      <c r="F30" s="7"/>
      <c r="G30" s="11">
        <v>92058738883</v>
      </c>
      <c r="H30" s="7"/>
      <c r="I30" s="11">
        <v>96699948242</v>
      </c>
      <c r="J30" s="7"/>
      <c r="K30" s="11">
        <v>0</v>
      </c>
      <c r="L30" s="7"/>
      <c r="M30" s="11">
        <v>0</v>
      </c>
      <c r="N30" s="7"/>
      <c r="O30" s="45">
        <v>0</v>
      </c>
      <c r="P30" s="58"/>
      <c r="Q30" s="11">
        <v>0</v>
      </c>
      <c r="R30" s="7"/>
      <c r="S30" s="11">
        <f t="shared" si="0"/>
        <v>18050243</v>
      </c>
      <c r="T30" s="7"/>
      <c r="U30" s="11">
        <v>7760</v>
      </c>
      <c r="V30" s="7"/>
      <c r="W30" s="30">
        <v>92058738883</v>
      </c>
      <c r="X30" s="7"/>
      <c r="Y30" s="11">
        <v>138987145463.694</v>
      </c>
      <c r="Z30" s="7"/>
      <c r="AA30" s="95">
        <f t="shared" si="2"/>
        <v>1.5355269129517991E-2</v>
      </c>
    </row>
    <row r="31" spans="1:27" ht="30" customHeight="1">
      <c r="A31" s="98"/>
      <c r="B31" s="98"/>
      <c r="C31" s="98" t="s">
        <v>171</v>
      </c>
      <c r="D31" s="7"/>
      <c r="E31" s="11">
        <v>35349755</v>
      </c>
      <c r="F31" s="7"/>
      <c r="G31" s="11">
        <v>144863295990</v>
      </c>
      <c r="H31" s="7"/>
      <c r="I31" s="11">
        <v>154301529632</v>
      </c>
      <c r="J31" s="7"/>
      <c r="K31" s="11">
        <v>0</v>
      </c>
      <c r="L31" s="7"/>
      <c r="M31" s="11">
        <v>0</v>
      </c>
      <c r="N31" s="7"/>
      <c r="O31" s="45">
        <v>0</v>
      </c>
      <c r="P31" s="58"/>
      <c r="Q31" s="11">
        <v>0</v>
      </c>
      <c r="R31" s="7"/>
      <c r="S31" s="11">
        <f t="shared" si="0"/>
        <v>35349755</v>
      </c>
      <c r="T31" s="7"/>
      <c r="U31" s="11">
        <v>5240</v>
      </c>
      <c r="V31" s="7"/>
      <c r="W31" s="11">
        <v>144863295990</v>
      </c>
      <c r="X31" s="7"/>
      <c r="Y31" s="11">
        <v>183800867303.77399</v>
      </c>
      <c r="Z31" s="7"/>
      <c r="AA31" s="95">
        <f t="shared" si="2"/>
        <v>2.0306279219365026E-2</v>
      </c>
    </row>
    <row r="32" spans="1:27" ht="30" customHeight="1">
      <c r="A32" s="130" t="s">
        <v>125</v>
      </c>
      <c r="B32" s="130"/>
      <c r="C32" s="130"/>
      <c r="D32" s="7"/>
      <c r="E32" s="11">
        <v>0</v>
      </c>
      <c r="F32" s="7"/>
      <c r="G32" s="11">
        <v>0</v>
      </c>
      <c r="H32" s="7"/>
      <c r="I32" s="11">
        <v>0</v>
      </c>
      <c r="J32" s="7"/>
      <c r="K32" s="11">
        <v>0</v>
      </c>
      <c r="L32" s="7"/>
      <c r="M32" s="11">
        <v>0</v>
      </c>
      <c r="N32" s="7"/>
      <c r="O32" s="45">
        <v>0</v>
      </c>
      <c r="P32" s="7"/>
      <c r="Q32" s="11">
        <v>0</v>
      </c>
      <c r="R32" s="7"/>
      <c r="S32" s="11">
        <f t="shared" si="0"/>
        <v>0</v>
      </c>
      <c r="T32" s="7"/>
      <c r="U32" s="11">
        <v>0</v>
      </c>
      <c r="V32" s="7"/>
      <c r="W32" s="11">
        <v>0</v>
      </c>
      <c r="X32" s="7"/>
      <c r="Y32" s="11">
        <v>0</v>
      </c>
      <c r="Z32" s="7"/>
      <c r="AA32" s="95">
        <f t="shared" si="2"/>
        <v>0</v>
      </c>
    </row>
    <row r="33" spans="1:27" ht="30" customHeight="1">
      <c r="A33" s="129" t="s">
        <v>38</v>
      </c>
      <c r="B33" s="129"/>
      <c r="C33" s="129"/>
      <c r="D33" s="7"/>
      <c r="E33" s="11">
        <v>5261000</v>
      </c>
      <c r="F33" s="7"/>
      <c r="G33" s="11">
        <v>11548179012</v>
      </c>
      <c r="H33" s="7"/>
      <c r="I33" s="11">
        <v>10597274914.1</v>
      </c>
      <c r="J33" s="7"/>
      <c r="K33" s="11">
        <v>9817160</v>
      </c>
      <c r="L33" s="7"/>
      <c r="M33" s="11">
        <v>37156270956</v>
      </c>
      <c r="N33" s="7"/>
      <c r="O33" s="51">
        <v>-11800000</v>
      </c>
      <c r="P33" s="58"/>
      <c r="Q33" s="52">
        <v>46476330641</v>
      </c>
      <c r="R33" s="7"/>
      <c r="S33" s="11">
        <f t="shared" si="0"/>
        <v>3278160</v>
      </c>
      <c r="T33" s="7"/>
      <c r="U33" s="11">
        <v>4272</v>
      </c>
      <c r="V33" s="7"/>
      <c r="W33" s="11">
        <v>12246566409</v>
      </c>
      <c r="X33" s="7"/>
      <c r="Y33" s="11">
        <v>13896046284.7104</v>
      </c>
      <c r="Z33" s="7"/>
      <c r="AA33" s="95">
        <f t="shared" si="2"/>
        <v>1.5352321239931136E-3</v>
      </c>
    </row>
    <row r="34" spans="1:27" ht="30" customHeight="1">
      <c r="A34" s="129" t="s">
        <v>40</v>
      </c>
      <c r="B34" s="129"/>
      <c r="C34" s="129"/>
      <c r="D34" s="7"/>
      <c r="E34" s="11">
        <v>315594</v>
      </c>
      <c r="F34" s="7"/>
      <c r="G34" s="11">
        <v>1099747949</v>
      </c>
      <c r="H34" s="7"/>
      <c r="I34" s="11">
        <v>983931308.22995996</v>
      </c>
      <c r="J34" s="7"/>
      <c r="K34" s="11">
        <v>0</v>
      </c>
      <c r="L34" s="7"/>
      <c r="M34" s="11">
        <v>0</v>
      </c>
      <c r="N34" s="7"/>
      <c r="O34" s="51">
        <v>0</v>
      </c>
      <c r="P34" s="58"/>
      <c r="Q34" s="52">
        <v>0</v>
      </c>
      <c r="R34" s="7"/>
      <c r="S34" s="11">
        <f t="shared" si="0"/>
        <v>315594</v>
      </c>
      <c r="T34" s="7"/>
      <c r="U34" s="11">
        <v>4574</v>
      </c>
      <c r="V34" s="7"/>
      <c r="W34" s="11">
        <f>G34+M34</f>
        <v>1099747949</v>
      </c>
      <c r="X34" s="7"/>
      <c r="Y34" s="11">
        <v>1432368492.63012</v>
      </c>
      <c r="Z34" s="7"/>
      <c r="AA34" s="95">
        <f t="shared" si="2"/>
        <v>1.5824775466536108E-4</v>
      </c>
    </row>
    <row r="35" spans="1:27" ht="30" customHeight="1">
      <c r="A35" s="129" t="s">
        <v>126</v>
      </c>
      <c r="B35" s="129"/>
      <c r="C35" s="129"/>
      <c r="D35" s="7"/>
      <c r="E35" s="11">
        <v>2000000</v>
      </c>
      <c r="F35" s="7"/>
      <c r="G35" s="11">
        <v>31548620160</v>
      </c>
      <c r="H35" s="7"/>
      <c r="I35" s="11">
        <v>20778133800</v>
      </c>
      <c r="J35" s="7"/>
      <c r="K35" s="11">
        <v>0</v>
      </c>
      <c r="L35" s="7"/>
      <c r="M35" s="11">
        <v>0</v>
      </c>
      <c r="N35" s="7"/>
      <c r="O35" s="51">
        <v>0</v>
      </c>
      <c r="P35" s="7"/>
      <c r="Q35" s="52">
        <v>0</v>
      </c>
      <c r="R35" s="7"/>
      <c r="S35" s="11">
        <f t="shared" si="0"/>
        <v>2000000</v>
      </c>
      <c r="T35" s="7"/>
      <c r="U35" s="11">
        <v>11150</v>
      </c>
      <c r="V35" s="7"/>
      <c r="W35" s="11">
        <f>G35+M35</f>
        <v>31548620160</v>
      </c>
      <c r="X35" s="7"/>
      <c r="Y35" s="11">
        <v>22127621000</v>
      </c>
      <c r="Z35" s="7"/>
      <c r="AA35" s="95">
        <f t="shared" si="2"/>
        <v>2.4446546802396893E-3</v>
      </c>
    </row>
    <row r="36" spans="1:27" ht="30" customHeight="1">
      <c r="A36" s="129" t="s">
        <v>130</v>
      </c>
      <c r="B36" s="129"/>
      <c r="C36" s="129"/>
      <c r="D36" s="7"/>
      <c r="E36" s="11">
        <v>31149475</v>
      </c>
      <c r="F36" s="7"/>
      <c r="G36" s="11">
        <v>69180721810</v>
      </c>
      <c r="H36" s="7"/>
      <c r="I36" s="11">
        <v>68339112613.290703</v>
      </c>
      <c r="J36" s="7"/>
      <c r="K36" s="11">
        <v>0</v>
      </c>
      <c r="L36" s="7"/>
      <c r="M36" s="11">
        <v>0</v>
      </c>
      <c r="N36" s="7"/>
      <c r="O36" s="51">
        <v>-12232500</v>
      </c>
      <c r="P36" s="58"/>
      <c r="Q36" s="52">
        <v>40811128751</v>
      </c>
      <c r="R36" s="7"/>
      <c r="S36" s="11">
        <f t="shared" si="0"/>
        <v>18916975</v>
      </c>
      <c r="T36" s="7"/>
      <c r="U36" s="11">
        <v>3190</v>
      </c>
      <c r="V36" s="7"/>
      <c r="W36" s="11">
        <v>42013227667</v>
      </c>
      <c r="X36" s="7"/>
      <c r="Y36" s="11">
        <v>59878682238.567497</v>
      </c>
      <c r="Z36" s="7"/>
      <c r="AA36" s="95">
        <f t="shared" si="2"/>
        <v>6.6153835869251004E-3</v>
      </c>
    </row>
    <row r="37" spans="1:27" ht="30" customHeight="1">
      <c r="A37" s="129" t="s">
        <v>142</v>
      </c>
      <c r="B37" s="129"/>
      <c r="C37" s="129"/>
      <c r="D37" s="7"/>
      <c r="E37" s="11">
        <v>0</v>
      </c>
      <c r="F37" s="7"/>
      <c r="G37" s="11">
        <v>0</v>
      </c>
      <c r="H37" s="7"/>
      <c r="I37" s="11">
        <v>0</v>
      </c>
      <c r="J37" s="7"/>
      <c r="K37" s="11">
        <v>0</v>
      </c>
      <c r="L37" s="7"/>
      <c r="M37" s="11">
        <v>0</v>
      </c>
      <c r="N37" s="7"/>
      <c r="O37" s="51">
        <v>0</v>
      </c>
      <c r="P37" s="58"/>
      <c r="Q37" s="52">
        <v>0</v>
      </c>
      <c r="R37" s="7"/>
      <c r="S37" s="11">
        <f t="shared" si="0"/>
        <v>0</v>
      </c>
      <c r="T37" s="7"/>
      <c r="U37" s="11">
        <v>0</v>
      </c>
      <c r="V37" s="7"/>
      <c r="W37" s="11">
        <v>0</v>
      </c>
      <c r="X37" s="7"/>
      <c r="Y37" s="11">
        <v>0</v>
      </c>
      <c r="Z37" s="7"/>
      <c r="AA37" s="95">
        <f t="shared" si="2"/>
        <v>0</v>
      </c>
    </row>
    <row r="38" spans="1:27" ht="30" customHeight="1">
      <c r="A38" s="129" t="s">
        <v>143</v>
      </c>
      <c r="B38" s="129"/>
      <c r="C38" s="129"/>
      <c r="D38" s="7"/>
      <c r="E38" s="11">
        <v>1104121</v>
      </c>
      <c r="F38" s="7"/>
      <c r="G38" s="11">
        <v>3873416232</v>
      </c>
      <c r="H38" s="7"/>
      <c r="I38" s="11">
        <v>4214719898.5454898</v>
      </c>
      <c r="J38" s="7"/>
      <c r="K38" s="11">
        <v>3000000</v>
      </c>
      <c r="L38" s="7"/>
      <c r="M38" s="113">
        <v>15520929060</v>
      </c>
      <c r="N38" s="7"/>
      <c r="O38" s="51">
        <v>-4104121</v>
      </c>
      <c r="P38" s="58"/>
      <c r="Q38" s="52">
        <v>26737566554</v>
      </c>
      <c r="R38" s="7"/>
      <c r="S38" s="11">
        <f t="shared" si="0"/>
        <v>0</v>
      </c>
      <c r="T38" s="7"/>
      <c r="U38" s="11">
        <v>0</v>
      </c>
      <c r="V38" s="7"/>
      <c r="W38" s="11">
        <v>0</v>
      </c>
      <c r="X38" s="7"/>
      <c r="Y38" s="11">
        <v>0</v>
      </c>
      <c r="Z38" s="7"/>
      <c r="AA38" s="95">
        <f t="shared" si="2"/>
        <v>0</v>
      </c>
    </row>
    <row r="39" spans="1:27" ht="30" customHeight="1">
      <c r="A39" s="129" t="s">
        <v>141</v>
      </c>
      <c r="B39" s="129"/>
      <c r="C39" s="129"/>
      <c r="D39" s="7"/>
      <c r="E39" s="11">
        <v>1114119</v>
      </c>
      <c r="F39" s="7"/>
      <c r="G39" s="11">
        <v>78236034696</v>
      </c>
      <c r="H39" s="7"/>
      <c r="I39" s="11">
        <v>79286952008.523605</v>
      </c>
      <c r="J39" s="7"/>
      <c r="K39" s="11">
        <v>2793463</v>
      </c>
      <c r="L39" s="7"/>
      <c r="M39" s="11">
        <v>263997251939</v>
      </c>
      <c r="N39" s="7"/>
      <c r="O39" s="51">
        <v>0</v>
      </c>
      <c r="P39" s="58"/>
      <c r="Q39" s="52">
        <v>0</v>
      </c>
      <c r="R39" s="7"/>
      <c r="S39" s="11">
        <f t="shared" si="0"/>
        <v>3907582</v>
      </c>
      <c r="T39" s="7"/>
      <c r="U39" s="11">
        <v>96090</v>
      </c>
      <c r="V39" s="7"/>
      <c r="W39" s="11">
        <f>G39+M39</f>
        <v>342233286635</v>
      </c>
      <c r="X39" s="7"/>
      <c r="Y39" s="11">
        <v>372577097424.64301</v>
      </c>
      <c r="Z39" s="7"/>
      <c r="AA39" s="95">
        <f t="shared" si="2"/>
        <v>4.1162235423739056E-2</v>
      </c>
    </row>
    <row r="40" spans="1:27" ht="30" customHeight="1">
      <c r="A40" s="129" t="s">
        <v>144</v>
      </c>
      <c r="B40" s="129"/>
      <c r="C40" s="129"/>
      <c r="D40" s="7"/>
      <c r="E40" s="11">
        <v>3008</v>
      </c>
      <c r="F40" s="7"/>
      <c r="G40" s="11">
        <v>5506682057</v>
      </c>
      <c r="H40" s="7"/>
      <c r="I40" s="11">
        <v>8042143557.2735996</v>
      </c>
      <c r="J40" s="7"/>
      <c r="K40" s="11">
        <v>0</v>
      </c>
      <c r="L40" s="7"/>
      <c r="M40" s="11">
        <v>0</v>
      </c>
      <c r="N40" s="7"/>
      <c r="O40" s="51">
        <v>0</v>
      </c>
      <c r="P40" s="58"/>
      <c r="Q40" s="52">
        <v>0</v>
      </c>
      <c r="R40" s="7"/>
      <c r="S40" s="11">
        <f t="shared" si="0"/>
        <v>3008</v>
      </c>
      <c r="T40" s="7"/>
      <c r="U40" s="11">
        <v>2350000</v>
      </c>
      <c r="V40" s="7"/>
      <c r="W40" s="11">
        <f>G40+M40</f>
        <v>5506682057</v>
      </c>
      <c r="X40" s="7"/>
      <c r="Y40" s="11">
        <v>7051834880</v>
      </c>
      <c r="Z40" s="7"/>
      <c r="AA40" s="95">
        <f t="shared" si="2"/>
        <v>7.7908515984025063E-4</v>
      </c>
    </row>
    <row r="41" spans="1:27" ht="30" customHeight="1">
      <c r="A41" s="129" t="s">
        <v>34</v>
      </c>
      <c r="B41" s="129"/>
      <c r="C41" s="129"/>
      <c r="D41" s="7"/>
      <c r="E41" s="11">
        <v>800000</v>
      </c>
      <c r="F41" s="7"/>
      <c r="G41" s="11">
        <v>23973081616</v>
      </c>
      <c r="H41" s="7"/>
      <c r="I41" s="11">
        <v>27569229680</v>
      </c>
      <c r="J41" s="7"/>
      <c r="K41" s="11">
        <v>726000</v>
      </c>
      <c r="L41" s="7"/>
      <c r="M41" s="11">
        <v>44020218236</v>
      </c>
      <c r="N41" s="7"/>
      <c r="O41" s="51">
        <v>0</v>
      </c>
      <c r="P41" s="58"/>
      <c r="Q41" s="52">
        <v>0</v>
      </c>
      <c r="R41" s="7"/>
      <c r="S41" s="11">
        <f t="shared" si="0"/>
        <v>1526000</v>
      </c>
      <c r="T41" s="7"/>
      <c r="U41" s="11">
        <v>60750</v>
      </c>
      <c r="V41" s="7"/>
      <c r="W41" s="11">
        <f>G41+M41</f>
        <v>67993299852</v>
      </c>
      <c r="X41" s="7"/>
      <c r="Y41" s="11">
        <v>91987894215</v>
      </c>
      <c r="Z41" s="7"/>
      <c r="AA41" s="95">
        <f t="shared" si="2"/>
        <v>1.0162802233375796E-2</v>
      </c>
    </row>
    <row r="42" spans="1:27" ht="30" customHeight="1">
      <c r="A42" s="129" t="s">
        <v>145</v>
      </c>
      <c r="B42" s="129"/>
      <c r="C42" s="129"/>
      <c r="D42" s="7"/>
      <c r="E42" s="11">
        <v>7179157</v>
      </c>
      <c r="F42" s="7"/>
      <c r="G42" s="11">
        <v>42752482195</v>
      </c>
      <c r="H42" s="7"/>
      <c r="I42" s="11">
        <v>48049100975.050598</v>
      </c>
      <c r="J42" s="7"/>
      <c r="K42" s="11">
        <v>0</v>
      </c>
      <c r="L42" s="7"/>
      <c r="M42" s="11">
        <v>0</v>
      </c>
      <c r="N42" s="7"/>
      <c r="O42" s="51">
        <v>0</v>
      </c>
      <c r="P42" s="58"/>
      <c r="Q42" s="52">
        <v>0</v>
      </c>
      <c r="R42" s="7"/>
      <c r="S42" s="11">
        <f t="shared" si="0"/>
        <v>7179157</v>
      </c>
      <c r="T42" s="7"/>
      <c r="U42" s="11">
        <v>11490</v>
      </c>
      <c r="V42" s="7"/>
      <c r="W42" s="11">
        <f>G42+M42</f>
        <v>42752482195</v>
      </c>
      <c r="X42" s="7"/>
      <c r="Y42" s="11">
        <v>81850877717.321106</v>
      </c>
      <c r="Z42" s="7"/>
      <c r="AA42" s="95">
        <f t="shared" si="2"/>
        <v>9.0428668899099236E-3</v>
      </c>
    </row>
    <row r="43" spans="1:27" ht="30" customHeight="1">
      <c r="A43" s="129" t="s">
        <v>21</v>
      </c>
      <c r="B43" s="129"/>
      <c r="C43" s="129"/>
      <c r="D43" s="7"/>
      <c r="E43" s="11">
        <v>1365000</v>
      </c>
      <c r="F43" s="7"/>
      <c r="G43" s="11">
        <v>75819656367</v>
      </c>
      <c r="H43" s="7"/>
      <c r="I43" s="11">
        <v>66029366812.5</v>
      </c>
      <c r="J43" s="7"/>
      <c r="K43" s="11">
        <v>1245000</v>
      </c>
      <c r="L43" s="7"/>
      <c r="M43" s="11">
        <v>72109499327</v>
      </c>
      <c r="N43" s="7"/>
      <c r="O43" s="51">
        <v>-75000</v>
      </c>
      <c r="P43" s="58"/>
      <c r="Q43" s="52">
        <v>4044740606</v>
      </c>
      <c r="R43" s="7"/>
      <c r="S43" s="11">
        <f t="shared" si="0"/>
        <v>2535000</v>
      </c>
      <c r="T43" s="7"/>
      <c r="U43" s="11">
        <v>56000</v>
      </c>
      <c r="V43" s="7"/>
      <c r="W43" s="11">
        <v>143678317886</v>
      </c>
      <c r="X43" s="7"/>
      <c r="Y43" s="11">
        <v>140862649200</v>
      </c>
      <c r="Z43" s="7"/>
      <c r="AA43" s="95">
        <f t="shared" si="2"/>
        <v>1.5562474368019117E-2</v>
      </c>
    </row>
    <row r="44" spans="1:27" ht="30" customHeight="1">
      <c r="A44" s="129" t="s">
        <v>148</v>
      </c>
      <c r="B44" s="129"/>
      <c r="C44" s="129"/>
      <c r="D44" s="7"/>
      <c r="E44" s="11">
        <v>8548390</v>
      </c>
      <c r="F44" s="7"/>
      <c r="G44" s="11">
        <v>30728215313</v>
      </c>
      <c r="H44" s="7"/>
      <c r="I44" s="11">
        <v>38441833204</v>
      </c>
      <c r="J44" s="7"/>
      <c r="K44" s="11">
        <v>0</v>
      </c>
      <c r="L44" s="7"/>
      <c r="M44" s="11">
        <v>0</v>
      </c>
      <c r="N44" s="7"/>
      <c r="O44" s="51">
        <v>-6000000</v>
      </c>
      <c r="P44" s="58"/>
      <c r="Q44" s="52">
        <v>46378700041</v>
      </c>
      <c r="R44" s="7"/>
      <c r="S44" s="11">
        <f t="shared" si="0"/>
        <v>2548390</v>
      </c>
      <c r="T44" s="7"/>
      <c r="U44" s="11">
        <v>7500</v>
      </c>
      <c r="V44" s="7"/>
      <c r="W44" s="11">
        <v>9160494147</v>
      </c>
      <c r="X44" s="7"/>
      <c r="Y44" s="11">
        <v>18965182089.75</v>
      </c>
      <c r="Z44" s="7"/>
      <c r="AA44" s="95">
        <f t="shared" si="2"/>
        <v>2.0952691279964198E-3</v>
      </c>
    </row>
    <row r="45" spans="1:27" ht="30" customHeight="1">
      <c r="A45" s="98"/>
      <c r="B45" s="98"/>
      <c r="C45" s="98" t="s">
        <v>149</v>
      </c>
      <c r="D45" s="7"/>
      <c r="E45" s="11">
        <v>1415135</v>
      </c>
      <c r="F45" s="7"/>
      <c r="G45" s="11">
        <v>9132891394</v>
      </c>
      <c r="H45" s="7"/>
      <c r="I45" s="11">
        <v>9660868524</v>
      </c>
      <c r="J45" s="7"/>
      <c r="K45" s="11">
        <v>6570828</v>
      </c>
      <c r="L45" s="7"/>
      <c r="M45" s="11">
        <v>53620504391</v>
      </c>
      <c r="N45" s="7"/>
      <c r="O45" s="51">
        <v>-2400000</v>
      </c>
      <c r="P45" s="58"/>
      <c r="Q45" s="52">
        <v>22171280943</v>
      </c>
      <c r="R45" s="7"/>
      <c r="S45" s="11">
        <f t="shared" si="0"/>
        <v>5585963</v>
      </c>
      <c r="T45" s="7"/>
      <c r="U45" s="11">
        <v>9040</v>
      </c>
      <c r="V45" s="7"/>
      <c r="W45" s="11">
        <v>43894286374</v>
      </c>
      <c r="X45" s="7"/>
      <c r="Y45" s="11">
        <v>50106762894.330399</v>
      </c>
      <c r="Z45" s="7"/>
      <c r="AA45" s="95">
        <f t="shared" si="2"/>
        <v>5.5357840963240106E-3</v>
      </c>
    </row>
    <row r="46" spans="1:27" ht="30" customHeight="1">
      <c r="A46" s="98"/>
      <c r="B46" s="98"/>
      <c r="C46" s="98" t="s">
        <v>178</v>
      </c>
      <c r="D46" s="7"/>
      <c r="E46" s="11">
        <v>0</v>
      </c>
      <c r="F46" s="7"/>
      <c r="G46" s="11">
        <v>0</v>
      </c>
      <c r="H46" s="7"/>
      <c r="I46" s="11">
        <v>0</v>
      </c>
      <c r="J46" s="7"/>
      <c r="K46" s="11">
        <v>9000000</v>
      </c>
      <c r="L46" s="7"/>
      <c r="M46" s="11">
        <v>137852429389</v>
      </c>
      <c r="N46" s="7"/>
      <c r="O46" s="51">
        <v>0</v>
      </c>
      <c r="P46" s="58"/>
      <c r="Q46" s="52">
        <v>0</v>
      </c>
      <c r="R46" s="7"/>
      <c r="S46" s="11">
        <f t="shared" si="0"/>
        <v>9000000</v>
      </c>
      <c r="T46" s="7"/>
      <c r="U46" s="11">
        <v>15440</v>
      </c>
      <c r="V46" s="7"/>
      <c r="W46" s="11">
        <f>G46+M46</f>
        <v>137852429389</v>
      </c>
      <c r="X46" s="7"/>
      <c r="Y46" s="11">
        <v>137885839200</v>
      </c>
      <c r="Z46" s="7"/>
      <c r="AA46" s="95">
        <f t="shared" si="2"/>
        <v>1.5233597056776108E-2</v>
      </c>
    </row>
    <row r="47" spans="1:27" ht="30" customHeight="1">
      <c r="A47" s="98"/>
      <c r="B47" s="98"/>
      <c r="C47" s="98" t="s">
        <v>179</v>
      </c>
      <c r="D47" s="7"/>
      <c r="E47" s="11">
        <v>0</v>
      </c>
      <c r="F47" s="7"/>
      <c r="G47" s="11">
        <v>0</v>
      </c>
      <c r="H47" s="7"/>
      <c r="I47" s="11">
        <v>0</v>
      </c>
      <c r="J47" s="7"/>
      <c r="K47" s="11">
        <v>8677077</v>
      </c>
      <c r="L47" s="7"/>
      <c r="M47" s="11">
        <v>75921065866</v>
      </c>
      <c r="N47" s="7"/>
      <c r="O47" s="51">
        <v>-7012809</v>
      </c>
      <c r="P47" s="58"/>
      <c r="Q47" s="52">
        <v>77243613261</v>
      </c>
      <c r="R47" s="7"/>
      <c r="S47" s="11">
        <f t="shared" si="0"/>
        <v>1664268</v>
      </c>
      <c r="T47" s="7"/>
      <c r="U47" s="11">
        <v>10950</v>
      </c>
      <c r="V47" s="7"/>
      <c r="W47" s="11">
        <v>14561700961</v>
      </c>
      <c r="X47" s="7"/>
      <c r="Y47" s="11">
        <v>18082865131.542</v>
      </c>
      <c r="Z47" s="7"/>
      <c r="AA47" s="95">
        <f t="shared" si="2"/>
        <v>1.9977909453513885E-3</v>
      </c>
    </row>
    <row r="48" spans="1:27" ht="30" customHeight="1">
      <c r="A48" s="98"/>
      <c r="B48" s="98"/>
      <c r="C48" s="98" t="s">
        <v>180</v>
      </c>
      <c r="D48" s="7"/>
      <c r="E48" s="11">
        <v>0</v>
      </c>
      <c r="F48" s="7"/>
      <c r="G48" s="11">
        <v>0</v>
      </c>
      <c r="H48" s="7"/>
      <c r="I48" s="11">
        <v>0</v>
      </c>
      <c r="J48" s="7"/>
      <c r="K48" s="11">
        <v>1918732</v>
      </c>
      <c r="L48" s="7"/>
      <c r="M48" s="30">
        <v>19101578535</v>
      </c>
      <c r="N48" s="7"/>
      <c r="O48" s="51">
        <v>0</v>
      </c>
      <c r="P48" s="58"/>
      <c r="Q48" s="52">
        <v>0</v>
      </c>
      <c r="R48" s="7"/>
      <c r="S48" s="11">
        <f t="shared" si="0"/>
        <v>1918732</v>
      </c>
      <c r="T48" s="7"/>
      <c r="U48" s="11">
        <v>10440</v>
      </c>
      <c r="V48" s="7"/>
      <c r="W48" s="11">
        <f>G48+M48</f>
        <v>19101578535</v>
      </c>
      <c r="X48" s="7"/>
      <c r="Y48" s="11">
        <v>19876718105.121601</v>
      </c>
      <c r="Z48" s="7"/>
      <c r="AA48" s="95">
        <f t="shared" si="2"/>
        <v>2.1959754256225959E-3</v>
      </c>
    </row>
    <row r="49" spans="1:29" ht="30" customHeight="1">
      <c r="A49" s="98"/>
      <c r="B49" s="98"/>
      <c r="C49" s="98" t="s">
        <v>181</v>
      </c>
      <c r="D49" s="7"/>
      <c r="E49" s="11">
        <v>0</v>
      </c>
      <c r="F49" s="7"/>
      <c r="G49" s="11">
        <v>0</v>
      </c>
      <c r="H49" s="7"/>
      <c r="I49" s="11">
        <v>0</v>
      </c>
      <c r="J49" s="7"/>
      <c r="K49" s="11">
        <v>23200000</v>
      </c>
      <c r="L49" s="7"/>
      <c r="M49" s="11">
        <v>32447008795</v>
      </c>
      <c r="N49" s="7"/>
      <c r="O49" s="51">
        <v>-3200000</v>
      </c>
      <c r="P49" s="58"/>
      <c r="Q49" s="52">
        <v>4553328637</v>
      </c>
      <c r="R49" s="7"/>
      <c r="S49" s="11">
        <f t="shared" si="0"/>
        <v>20000000</v>
      </c>
      <c r="T49" s="7"/>
      <c r="U49" s="11">
        <v>1326</v>
      </c>
      <c r="V49" s="7"/>
      <c r="W49" s="11">
        <v>27971559306</v>
      </c>
      <c r="X49" s="7"/>
      <c r="Y49" s="11">
        <v>26315000400</v>
      </c>
      <c r="Z49" s="7"/>
      <c r="AA49" s="95">
        <f t="shared" si="2"/>
        <v>2.9072754313881864E-3</v>
      </c>
    </row>
    <row r="50" spans="1:29" ht="30" customHeight="1">
      <c r="A50" s="98"/>
      <c r="B50" s="98"/>
      <c r="C50" s="98" t="s">
        <v>182</v>
      </c>
      <c r="D50" s="7"/>
      <c r="E50" s="11">
        <v>0</v>
      </c>
      <c r="F50" s="7"/>
      <c r="G50" s="11">
        <v>0</v>
      </c>
      <c r="H50" s="7"/>
      <c r="I50" s="11">
        <v>0</v>
      </c>
      <c r="J50" s="7"/>
      <c r="K50" s="11">
        <v>870000</v>
      </c>
      <c r="L50" s="7"/>
      <c r="M50" s="11">
        <v>15003564816</v>
      </c>
      <c r="N50" s="7"/>
      <c r="O50" s="51">
        <v>0</v>
      </c>
      <c r="P50" s="58"/>
      <c r="Q50" s="52"/>
      <c r="R50" s="7"/>
      <c r="S50" s="11">
        <f t="shared" si="0"/>
        <v>870000</v>
      </c>
      <c r="T50" s="7"/>
      <c r="U50" s="11">
        <v>18250</v>
      </c>
      <c r="V50" s="7"/>
      <c r="W50" s="11">
        <f>G50+M50</f>
        <v>15003564816</v>
      </c>
      <c r="X50" s="7"/>
      <c r="Y50" s="11">
        <v>15754766925</v>
      </c>
      <c r="Z50" s="7"/>
      <c r="AA50" s="95">
        <f t="shared" si="2"/>
        <v>1.7405831697536174E-3</v>
      </c>
    </row>
    <row r="51" spans="1:29" ht="30" customHeight="1">
      <c r="A51" s="98"/>
      <c r="B51" s="98"/>
      <c r="C51" s="98" t="s">
        <v>183</v>
      </c>
      <c r="D51" s="7"/>
      <c r="E51" s="11">
        <v>0</v>
      </c>
      <c r="F51" s="7"/>
      <c r="G51" s="11">
        <v>0</v>
      </c>
      <c r="H51" s="7"/>
      <c r="I51" s="11">
        <v>0</v>
      </c>
      <c r="J51" s="7"/>
      <c r="K51" s="11">
        <v>24000000</v>
      </c>
      <c r="L51" s="7"/>
      <c r="M51" s="11">
        <v>48031615805</v>
      </c>
      <c r="N51" s="7"/>
      <c r="O51" s="51">
        <v>-24000000</v>
      </c>
      <c r="P51" s="58"/>
      <c r="Q51" s="52">
        <v>48891127875</v>
      </c>
      <c r="R51" s="7"/>
      <c r="S51" s="11">
        <f t="shared" si="0"/>
        <v>0</v>
      </c>
      <c r="T51" s="7"/>
      <c r="U51" s="11">
        <v>0</v>
      </c>
      <c r="V51" s="7"/>
      <c r="W51" s="11">
        <v>0</v>
      </c>
      <c r="X51" s="7"/>
      <c r="Y51" s="11">
        <v>0</v>
      </c>
      <c r="Z51" s="7"/>
      <c r="AA51" s="95">
        <f t="shared" si="2"/>
        <v>0</v>
      </c>
    </row>
    <row r="52" spans="1:29" ht="30" customHeight="1">
      <c r="A52" s="98"/>
      <c r="B52" s="98"/>
      <c r="C52" s="98" t="s">
        <v>184</v>
      </c>
      <c r="D52" s="7"/>
      <c r="E52" s="11">
        <v>0</v>
      </c>
      <c r="F52" s="7"/>
      <c r="G52" s="11">
        <v>0</v>
      </c>
      <c r="H52" s="7"/>
      <c r="I52" s="11">
        <v>0</v>
      </c>
      <c r="J52" s="7"/>
      <c r="K52" s="11">
        <v>13000000</v>
      </c>
      <c r="L52" s="7"/>
      <c r="M52" s="11">
        <v>216874830756</v>
      </c>
      <c r="N52" s="7"/>
      <c r="O52" s="51">
        <v>-5900000</v>
      </c>
      <c r="P52" s="58"/>
      <c r="Q52" s="52">
        <v>87993511892</v>
      </c>
      <c r="R52" s="7"/>
      <c r="S52" s="11">
        <f t="shared" si="0"/>
        <v>7100000</v>
      </c>
      <c r="T52" s="7"/>
      <c r="U52" s="11">
        <v>15030</v>
      </c>
      <c r="V52" s="7"/>
      <c r="W52" s="11">
        <v>118447022944</v>
      </c>
      <c r="X52" s="7"/>
      <c r="Y52" s="11">
        <v>105888108510</v>
      </c>
      <c r="Z52" s="7"/>
      <c r="AA52" s="95">
        <f t="shared" si="2"/>
        <v>1.1698494838225021E-2</v>
      </c>
    </row>
    <row r="53" spans="1:29" ht="30" customHeight="1">
      <c r="A53" s="98"/>
      <c r="B53" s="98"/>
      <c r="C53" s="98" t="s">
        <v>185</v>
      </c>
      <c r="D53" s="7"/>
      <c r="E53" s="11">
        <v>0</v>
      </c>
      <c r="F53" s="7"/>
      <c r="G53" s="11">
        <v>0</v>
      </c>
      <c r="H53" s="7"/>
      <c r="I53" s="11">
        <v>0</v>
      </c>
      <c r="J53" s="7"/>
      <c r="K53" s="11">
        <v>422616</v>
      </c>
      <c r="L53" s="7"/>
      <c r="M53" s="11">
        <v>1308669235</v>
      </c>
      <c r="N53" s="7"/>
      <c r="O53" s="51">
        <v>0</v>
      </c>
      <c r="P53" s="58"/>
      <c r="Q53" s="52"/>
      <c r="R53" s="7"/>
      <c r="S53" s="11">
        <f t="shared" si="0"/>
        <v>422616</v>
      </c>
      <c r="T53" s="7"/>
      <c r="U53" s="11">
        <v>2995</v>
      </c>
      <c r="V53" s="7"/>
      <c r="W53" s="11">
        <f>G53+M53</f>
        <v>1308669235</v>
      </c>
      <c r="X53" s="7"/>
      <c r="Y53" s="11">
        <v>1255950789.0683999</v>
      </c>
      <c r="Z53" s="7"/>
      <c r="AA53" s="95">
        <f t="shared" si="2"/>
        <v>1.3875716574532774E-4</v>
      </c>
    </row>
    <row r="54" spans="1:29" ht="30" customHeight="1">
      <c r="A54" s="98"/>
      <c r="B54" s="98"/>
      <c r="C54" s="98" t="s">
        <v>186</v>
      </c>
      <c r="D54" s="7"/>
      <c r="E54" s="11">
        <v>0</v>
      </c>
      <c r="F54" s="7"/>
      <c r="G54" s="11">
        <v>0</v>
      </c>
      <c r="H54" s="7"/>
      <c r="I54" s="11">
        <v>0</v>
      </c>
      <c r="J54" s="7"/>
      <c r="K54" s="11">
        <v>1900000</v>
      </c>
      <c r="L54" s="7"/>
      <c r="M54" s="11">
        <v>42901987094</v>
      </c>
      <c r="N54" s="7"/>
      <c r="O54" s="51">
        <v>0</v>
      </c>
      <c r="P54" s="58"/>
      <c r="Q54" s="52"/>
      <c r="R54" s="7"/>
      <c r="S54" s="11">
        <f t="shared" si="0"/>
        <v>1900000</v>
      </c>
      <c r="T54" s="7"/>
      <c r="U54" s="11">
        <v>22070</v>
      </c>
      <c r="V54" s="7"/>
      <c r="W54" s="11">
        <f>G54+M54</f>
        <v>42901987094</v>
      </c>
      <c r="X54" s="7"/>
      <c r="Y54" s="11">
        <v>41608857910</v>
      </c>
      <c r="Z54" s="7"/>
      <c r="AA54" s="95">
        <f t="shared" si="2"/>
        <v>4.5969374307843446E-3</v>
      </c>
    </row>
    <row r="55" spans="1:29" s="25" customFormat="1" ht="30" customHeight="1" thickBot="1">
      <c r="A55" s="122" t="s">
        <v>43</v>
      </c>
      <c r="B55" s="122"/>
      <c r="C55" s="122"/>
      <c r="D55" s="59"/>
      <c r="E55" s="21">
        <f>SUM(E9:E54)</f>
        <v>936393954</v>
      </c>
      <c r="F55" s="19"/>
      <c r="G55" s="21">
        <f>SUM(G9:G54)</f>
        <v>3104482876602</v>
      </c>
      <c r="H55" s="21"/>
      <c r="I55" s="21">
        <f>SUM(I9:I54)</f>
        <v>3904868668304.063</v>
      </c>
      <c r="J55" s="19"/>
      <c r="K55" s="21">
        <f>SUM(K9:K54)</f>
        <v>378099409</v>
      </c>
      <c r="L55" s="19"/>
      <c r="M55" s="21">
        <f>SUM(M9:M54)</f>
        <v>2569161336854</v>
      </c>
      <c r="N55" s="19"/>
      <c r="O55" s="54">
        <f>SUM(O9:O54)</f>
        <v>-92564510</v>
      </c>
      <c r="P55" s="19"/>
      <c r="Q55" s="21">
        <f>SUM(Q9:Q54)</f>
        <v>547664217958</v>
      </c>
      <c r="R55" s="19"/>
      <c r="S55" s="21">
        <f>SUM(S9:S54)</f>
        <v>1221928853</v>
      </c>
      <c r="T55" s="19"/>
      <c r="U55" s="53"/>
      <c r="V55" s="19"/>
      <c r="W55" s="21">
        <f>SUM(W9:W54)</f>
        <v>5256214312547</v>
      </c>
      <c r="X55" s="19"/>
      <c r="Y55" s="21">
        <f>SUM(Y9:Y54)</f>
        <v>8781246513009.3135</v>
      </c>
      <c r="Z55" s="19"/>
      <c r="AA55" s="22">
        <f>SUM(AA9:AA54)</f>
        <v>0.97015017503990486</v>
      </c>
      <c r="AB55" s="35"/>
      <c r="AC55" s="35"/>
    </row>
    <row r="56" spans="1:29" ht="30" customHeight="1" thickTop="1">
      <c r="Y56" s="30"/>
    </row>
    <row r="57" spans="1:29" ht="30" customHeight="1">
      <c r="S57" s="30"/>
      <c r="Y57" s="48"/>
    </row>
    <row r="58" spans="1:29" ht="30" customHeight="1">
      <c r="M58" s="11"/>
      <c r="S58" s="30"/>
      <c r="Y58" s="48"/>
    </row>
    <row r="59" spans="1:29" ht="30" customHeight="1">
      <c r="Y59" s="30"/>
      <c r="AA59" s="30"/>
    </row>
    <row r="60" spans="1:29" ht="30" customHeight="1">
      <c r="Y60" s="30"/>
    </row>
  </sheetData>
  <autoFilter ref="A7:C55" xr:uid="{00000000-0001-0000-0100-000000000000}">
    <filterColumn colId="0" showButton="0"/>
    <filterColumn colId="1" showButton="0"/>
  </autoFilter>
  <mergeCells count="55">
    <mergeCell ref="A1:AA1"/>
    <mergeCell ref="A2:AA2"/>
    <mergeCell ref="A3:AA3"/>
    <mergeCell ref="B4:AA4"/>
    <mergeCell ref="A5:B5"/>
    <mergeCell ref="C5:AA5"/>
    <mergeCell ref="K6:Q6"/>
    <mergeCell ref="S6:AA6"/>
    <mergeCell ref="K7:M7"/>
    <mergeCell ref="O7:Q7"/>
    <mergeCell ref="G7:G8"/>
    <mergeCell ref="I7:I8"/>
    <mergeCell ref="S7:S8"/>
    <mergeCell ref="U7:U8"/>
    <mergeCell ref="W7:W8"/>
    <mergeCell ref="Y7:Y8"/>
    <mergeCell ref="AA7:AA8"/>
    <mergeCell ref="A14:C14"/>
    <mergeCell ref="A9:C9"/>
    <mergeCell ref="A10:C10"/>
    <mergeCell ref="E6:I6"/>
    <mergeCell ref="E7:E8"/>
    <mergeCell ref="A6:C6"/>
    <mergeCell ref="A7:C8"/>
    <mergeCell ref="A11:C11"/>
    <mergeCell ref="A12:C12"/>
    <mergeCell ref="A13:C13"/>
    <mergeCell ref="A55:C55"/>
    <mergeCell ref="A33:C33"/>
    <mergeCell ref="A34:C34"/>
    <mergeCell ref="A35:C35"/>
    <mergeCell ref="A37:C37"/>
    <mergeCell ref="A38:C38"/>
    <mergeCell ref="A39:C39"/>
    <mergeCell ref="A40:C40"/>
    <mergeCell ref="A42:C42"/>
    <mergeCell ref="A41:C41"/>
    <mergeCell ref="A43:C43"/>
    <mergeCell ref="A36:C36"/>
    <mergeCell ref="A44:C44"/>
    <mergeCell ref="A30:C30"/>
    <mergeCell ref="A32:C32"/>
    <mergeCell ref="A25:C25"/>
    <mergeCell ref="A26:C26"/>
    <mergeCell ref="A27:C27"/>
    <mergeCell ref="A28:C28"/>
    <mergeCell ref="A29:C29"/>
    <mergeCell ref="A21:C21"/>
    <mergeCell ref="A22:C22"/>
    <mergeCell ref="A23:C23"/>
    <mergeCell ref="A24:C24"/>
    <mergeCell ref="A15:C15"/>
    <mergeCell ref="A17:C17"/>
    <mergeCell ref="A18:C18"/>
    <mergeCell ref="A20:C20"/>
  </mergeCells>
  <pageMargins left="0.39" right="0.39" top="0.39" bottom="0.39" header="0" footer="0"/>
  <pageSetup scale="4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35D06-692B-4192-ABEA-AB63CAEF8726}">
  <sheetPr>
    <tabColor theme="0"/>
    <pageSetUpPr fitToPage="1"/>
  </sheetPr>
  <dimension ref="A1:R45"/>
  <sheetViews>
    <sheetView rightToLeft="1" view="pageBreakPreview" topLeftCell="A31" zoomScaleNormal="100" zoomScaleSheetLayoutView="100" workbookViewId="0">
      <selection activeCell="A13" sqref="A13"/>
    </sheetView>
  </sheetViews>
  <sheetFormatPr defaultRowHeight="30" customHeight="1"/>
  <cols>
    <col min="1" max="1" width="35.42578125" style="7" customWidth="1"/>
    <col min="2" max="2" width="1.28515625" style="7" customWidth="1"/>
    <col min="3" max="3" width="16.85546875" style="7" customWidth="1"/>
    <col min="4" max="4" width="1.28515625" style="7" customWidth="1"/>
    <col min="5" max="5" width="20.7109375" style="7" customWidth="1"/>
    <col min="6" max="6" width="1.28515625" style="7" customWidth="1"/>
    <col min="7" max="7" width="18.7109375" style="7" customWidth="1"/>
    <col min="8" max="8" width="1.28515625" style="7" customWidth="1"/>
    <col min="9" max="9" width="17.7109375" style="7" customWidth="1"/>
    <col min="10" max="10" width="1.28515625" style="7" customWidth="1"/>
    <col min="11" max="11" width="22.5703125" style="7" customWidth="1"/>
    <col min="12" max="12" width="1.28515625" style="7" customWidth="1"/>
    <col min="13" max="13" width="18.7109375" style="7" customWidth="1"/>
    <col min="14" max="14" width="1.28515625" style="7" customWidth="1"/>
    <col min="15" max="15" width="0.28515625" style="16" customWidth="1"/>
    <col min="16" max="17" width="9.140625" style="16"/>
    <col min="18" max="18" width="16" style="16" bestFit="1" customWidth="1"/>
    <col min="19" max="16384" width="9.140625" style="16"/>
  </cols>
  <sheetData>
    <row r="1" spans="1:14" ht="30" customHeight="1">
      <c r="A1" s="122" t="s">
        <v>109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</row>
    <row r="2" spans="1:14" ht="30" customHeight="1">
      <c r="A2" s="122" t="s">
        <v>110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1:14" ht="30" customHeight="1">
      <c r="A3" s="122" t="s">
        <v>169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1:14" ht="30" customHeight="1">
      <c r="A4" s="140" t="s">
        <v>161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</row>
    <row r="5" spans="1:14" ht="30" customHeight="1">
      <c r="A5" s="123" t="s">
        <v>162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</row>
    <row r="6" spans="1:14" ht="30" customHeight="1">
      <c r="A6" s="124" t="s">
        <v>163</v>
      </c>
      <c r="C6" s="122" t="s">
        <v>170</v>
      </c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</row>
    <row r="7" spans="1:14" ht="41.25" customHeight="1">
      <c r="A7" s="124"/>
      <c r="C7" s="103" t="s">
        <v>9</v>
      </c>
      <c r="D7" s="78"/>
      <c r="E7" s="77" t="s">
        <v>164</v>
      </c>
      <c r="F7" s="78"/>
      <c r="G7" s="77" t="s">
        <v>165</v>
      </c>
      <c r="I7" s="104" t="s">
        <v>166</v>
      </c>
      <c r="J7" s="8"/>
      <c r="K7" s="6" t="s">
        <v>167</v>
      </c>
      <c r="M7" s="6" t="s">
        <v>168</v>
      </c>
      <c r="N7" s="8"/>
    </row>
    <row r="8" spans="1:14" ht="30" customHeight="1">
      <c r="A8" s="68"/>
      <c r="C8" s="80"/>
      <c r="D8" s="18"/>
      <c r="E8" s="79"/>
      <c r="F8" s="18"/>
      <c r="G8" s="79"/>
      <c r="I8" s="106"/>
      <c r="K8" s="9"/>
      <c r="M8" s="9"/>
    </row>
    <row r="9" spans="1:14" ht="30" customHeight="1">
      <c r="A9" s="27"/>
      <c r="C9" s="80"/>
      <c r="D9" s="18"/>
      <c r="E9" s="80"/>
      <c r="F9" s="18"/>
      <c r="G9" s="80"/>
      <c r="I9" s="106"/>
      <c r="K9" s="11"/>
      <c r="M9" s="11"/>
    </row>
    <row r="10" spans="1:14" ht="30" customHeight="1">
      <c r="A10" s="27"/>
      <c r="C10" s="80"/>
      <c r="D10" s="18"/>
      <c r="E10" s="80"/>
      <c r="F10" s="18"/>
      <c r="G10" s="80"/>
      <c r="I10" s="106"/>
      <c r="K10" s="11"/>
      <c r="M10" s="11"/>
    </row>
    <row r="11" spans="1:14" ht="30" customHeight="1">
      <c r="A11" s="27"/>
      <c r="C11" s="80"/>
      <c r="D11" s="18"/>
      <c r="E11" s="80"/>
      <c r="F11" s="18"/>
      <c r="G11" s="80"/>
      <c r="I11" s="106"/>
      <c r="K11" s="11"/>
      <c r="M11" s="11"/>
    </row>
    <row r="12" spans="1:14" ht="30" customHeight="1">
      <c r="A12" s="27"/>
      <c r="C12" s="80"/>
      <c r="D12" s="18"/>
      <c r="E12" s="80"/>
      <c r="F12" s="18"/>
      <c r="G12" s="80"/>
      <c r="I12" s="106"/>
      <c r="K12" s="11"/>
      <c r="M12" s="11"/>
    </row>
    <row r="13" spans="1:14" ht="30" customHeight="1">
      <c r="A13" s="27"/>
      <c r="C13" s="80"/>
      <c r="D13" s="18"/>
      <c r="E13" s="80"/>
      <c r="F13" s="18"/>
      <c r="G13" s="80"/>
      <c r="I13" s="106"/>
      <c r="K13" s="11"/>
      <c r="M13" s="11"/>
    </row>
    <row r="14" spans="1:14" ht="30" customHeight="1">
      <c r="A14" s="27"/>
      <c r="C14" s="80"/>
      <c r="D14" s="18"/>
      <c r="E14" s="80"/>
      <c r="F14" s="18"/>
      <c r="G14" s="80"/>
      <c r="I14" s="106"/>
      <c r="K14" s="11"/>
      <c r="M14" s="11"/>
    </row>
    <row r="15" spans="1:14" ht="30" customHeight="1">
      <c r="A15" s="27"/>
      <c r="C15" s="80"/>
      <c r="D15" s="18"/>
      <c r="E15" s="80"/>
      <c r="F15" s="18"/>
      <c r="G15" s="80"/>
      <c r="I15" s="106"/>
      <c r="K15" s="11"/>
      <c r="M15" s="11"/>
    </row>
    <row r="16" spans="1:14" ht="30" customHeight="1">
      <c r="A16" s="27"/>
      <c r="C16" s="80"/>
      <c r="D16" s="18"/>
      <c r="E16" s="80"/>
      <c r="F16" s="18"/>
      <c r="G16" s="80"/>
      <c r="I16" s="106"/>
      <c r="K16" s="11"/>
      <c r="M16" s="11"/>
    </row>
    <row r="17" spans="1:18" ht="30" customHeight="1">
      <c r="A17" s="27"/>
      <c r="C17" s="80"/>
      <c r="D17" s="18"/>
      <c r="E17" s="80"/>
      <c r="F17" s="18"/>
      <c r="G17" s="80"/>
      <c r="I17" s="106"/>
      <c r="K17" s="11"/>
      <c r="M17" s="11"/>
    </row>
    <row r="18" spans="1:18" ht="30" customHeight="1">
      <c r="A18" s="27"/>
      <c r="C18" s="80"/>
      <c r="D18" s="18"/>
      <c r="E18" s="80"/>
      <c r="F18" s="18"/>
      <c r="G18" s="80"/>
      <c r="I18" s="106"/>
      <c r="K18" s="11"/>
      <c r="M18" s="11"/>
    </row>
    <row r="19" spans="1:18" ht="30" customHeight="1">
      <c r="A19" s="27"/>
      <c r="C19" s="80"/>
      <c r="D19" s="18"/>
      <c r="E19" s="80"/>
      <c r="F19" s="18"/>
      <c r="G19" s="80"/>
      <c r="I19" s="106"/>
      <c r="K19" s="11"/>
      <c r="M19" s="11"/>
    </row>
    <row r="20" spans="1:18" ht="30" customHeight="1">
      <c r="A20" s="27"/>
      <c r="C20" s="80"/>
      <c r="D20" s="18"/>
      <c r="E20" s="80"/>
      <c r="F20" s="18"/>
      <c r="G20" s="80"/>
      <c r="I20" s="106"/>
      <c r="K20" s="11"/>
      <c r="M20" s="11"/>
    </row>
    <row r="21" spans="1:18" ht="30" customHeight="1">
      <c r="A21" s="27"/>
      <c r="C21" s="80"/>
      <c r="D21" s="18"/>
      <c r="E21" s="80"/>
      <c r="F21" s="18"/>
      <c r="G21" s="80"/>
      <c r="I21" s="106"/>
      <c r="K21" s="11"/>
      <c r="M21" s="11"/>
    </row>
    <row r="22" spans="1:18" ht="30" customHeight="1">
      <c r="A22" s="27"/>
      <c r="C22" s="80"/>
      <c r="D22" s="18"/>
      <c r="E22" s="80"/>
      <c r="F22" s="18"/>
      <c r="G22" s="80"/>
      <c r="I22" s="106"/>
      <c r="K22" s="11"/>
      <c r="M22" s="11"/>
    </row>
    <row r="23" spans="1:18" ht="30" customHeight="1">
      <c r="A23" s="27"/>
      <c r="C23" s="80"/>
      <c r="D23" s="18"/>
      <c r="E23" s="80"/>
      <c r="F23" s="18"/>
      <c r="G23" s="80"/>
      <c r="I23" s="106"/>
      <c r="K23" s="11"/>
      <c r="M23" s="11"/>
    </row>
    <row r="24" spans="1:18" ht="30" customHeight="1">
      <c r="A24" s="27"/>
      <c r="C24" s="80"/>
      <c r="D24" s="18"/>
      <c r="E24" s="80"/>
      <c r="F24" s="18"/>
      <c r="G24" s="80"/>
      <c r="I24" s="106"/>
      <c r="K24" s="11"/>
      <c r="M24" s="11"/>
    </row>
    <row r="25" spans="1:18" ht="30" customHeight="1">
      <c r="A25" s="27"/>
      <c r="C25" s="80"/>
      <c r="D25" s="18"/>
      <c r="E25" s="80"/>
      <c r="F25" s="18"/>
      <c r="G25" s="80"/>
      <c r="I25" s="106"/>
      <c r="K25" s="11"/>
      <c r="M25" s="11"/>
    </row>
    <row r="26" spans="1:18" ht="30" customHeight="1">
      <c r="A26" s="27"/>
      <c r="C26" s="80"/>
      <c r="D26" s="18"/>
      <c r="E26" s="80"/>
      <c r="F26" s="18"/>
      <c r="G26" s="80"/>
      <c r="I26" s="106"/>
      <c r="K26" s="11"/>
      <c r="M26" s="11"/>
      <c r="R26" s="29"/>
    </row>
    <row r="27" spans="1:18" ht="30" customHeight="1">
      <c r="A27" s="27"/>
      <c r="C27" s="80"/>
      <c r="D27" s="18"/>
      <c r="E27" s="80"/>
      <c r="F27" s="18"/>
      <c r="G27" s="80"/>
      <c r="I27" s="106"/>
      <c r="K27" s="11"/>
      <c r="M27" s="11"/>
      <c r="R27" s="29"/>
    </row>
    <row r="28" spans="1:18" ht="30" customHeight="1">
      <c r="A28" s="27"/>
      <c r="C28" s="80"/>
      <c r="D28" s="18"/>
      <c r="E28" s="80"/>
      <c r="F28" s="18"/>
      <c r="G28" s="80"/>
      <c r="I28" s="106"/>
      <c r="K28" s="11"/>
      <c r="M28" s="11"/>
    </row>
    <row r="29" spans="1:18" ht="30" customHeight="1">
      <c r="A29" s="27"/>
      <c r="C29" s="80"/>
      <c r="D29" s="18"/>
      <c r="E29" s="80"/>
      <c r="F29" s="18"/>
      <c r="G29" s="80"/>
      <c r="I29" s="106"/>
      <c r="K29" s="11"/>
      <c r="M29" s="11"/>
    </row>
    <row r="30" spans="1:18" ht="30" customHeight="1">
      <c r="A30" s="27"/>
      <c r="C30" s="80"/>
      <c r="D30" s="18"/>
      <c r="E30" s="80"/>
      <c r="F30" s="18"/>
      <c r="G30" s="80"/>
      <c r="I30" s="106"/>
      <c r="K30" s="11"/>
      <c r="M30" s="11"/>
    </row>
    <row r="31" spans="1:18" ht="30" customHeight="1">
      <c r="A31" s="27"/>
      <c r="C31" s="80"/>
      <c r="D31" s="18"/>
      <c r="E31" s="80"/>
      <c r="F31" s="18"/>
      <c r="G31" s="80"/>
      <c r="I31" s="106"/>
      <c r="K31" s="11"/>
      <c r="M31" s="11"/>
    </row>
    <row r="32" spans="1:18" ht="30" customHeight="1">
      <c r="A32" s="27"/>
      <c r="C32" s="80"/>
      <c r="D32" s="18"/>
      <c r="E32" s="80"/>
      <c r="F32" s="18"/>
      <c r="G32" s="80"/>
      <c r="I32" s="106"/>
      <c r="K32" s="11"/>
      <c r="M32" s="11"/>
    </row>
    <row r="33" spans="1:13" ht="30" customHeight="1">
      <c r="A33" s="27"/>
      <c r="C33" s="80"/>
      <c r="D33" s="18"/>
      <c r="E33" s="80"/>
      <c r="F33" s="18"/>
      <c r="G33" s="80"/>
      <c r="I33" s="106"/>
      <c r="K33" s="11"/>
      <c r="M33" s="11"/>
    </row>
    <row r="34" spans="1:13" ht="30" customHeight="1">
      <c r="A34" s="27"/>
      <c r="C34" s="80"/>
      <c r="D34" s="18"/>
      <c r="E34" s="80"/>
      <c r="F34" s="18"/>
      <c r="G34" s="80"/>
      <c r="I34" s="106"/>
      <c r="K34" s="11"/>
      <c r="M34" s="11"/>
    </row>
    <row r="35" spans="1:13" ht="30" customHeight="1">
      <c r="A35" s="27"/>
      <c r="C35" s="80"/>
      <c r="D35" s="18"/>
      <c r="E35" s="80"/>
      <c r="F35" s="18"/>
      <c r="G35" s="80"/>
      <c r="I35" s="106"/>
      <c r="K35" s="11"/>
      <c r="M35" s="11"/>
    </row>
    <row r="36" spans="1:13" ht="30" customHeight="1">
      <c r="A36" s="27"/>
      <c r="C36" s="80"/>
      <c r="D36" s="18"/>
      <c r="E36" s="80"/>
      <c r="F36" s="18"/>
      <c r="G36" s="80"/>
      <c r="I36" s="106"/>
      <c r="K36" s="11"/>
      <c r="M36" s="11"/>
    </row>
    <row r="37" spans="1:13" ht="30" customHeight="1">
      <c r="A37" s="27"/>
      <c r="C37" s="80"/>
      <c r="D37" s="18"/>
      <c r="E37" s="80"/>
      <c r="F37" s="18"/>
      <c r="G37" s="80"/>
      <c r="I37" s="106"/>
      <c r="K37" s="11"/>
      <c r="M37" s="11"/>
    </row>
    <row r="38" spans="1:13" ht="30" customHeight="1">
      <c r="A38" s="27"/>
      <c r="C38" s="80"/>
      <c r="D38" s="18"/>
      <c r="E38" s="80"/>
      <c r="F38" s="18"/>
      <c r="G38" s="80"/>
      <c r="I38" s="106"/>
      <c r="K38" s="11"/>
      <c r="M38" s="11"/>
    </row>
    <row r="39" spans="1:13" ht="30" customHeight="1">
      <c r="A39" s="27"/>
      <c r="C39" s="80"/>
      <c r="D39" s="18"/>
      <c r="E39" s="80"/>
      <c r="F39" s="18"/>
      <c r="G39" s="80"/>
      <c r="I39" s="106"/>
      <c r="K39" s="11"/>
      <c r="M39" s="11"/>
    </row>
    <row r="40" spans="1:13" ht="30" customHeight="1">
      <c r="A40" s="27"/>
      <c r="C40" s="107"/>
      <c r="D40" s="18"/>
      <c r="E40" s="107"/>
      <c r="F40" s="18"/>
      <c r="G40" s="107"/>
      <c r="I40" s="108"/>
      <c r="K40" s="11"/>
      <c r="M40" s="11"/>
    </row>
    <row r="41" spans="1:13" ht="30" customHeight="1" thickBot="1">
      <c r="A41" s="72" t="s">
        <v>43</v>
      </c>
      <c r="C41" s="11"/>
      <c r="E41" s="11"/>
      <c r="G41" s="11"/>
      <c r="I41" s="105"/>
      <c r="K41" s="21">
        <f>SUM(K8:K40)</f>
        <v>0</v>
      </c>
      <c r="M41" s="21"/>
    </row>
    <row r="42" spans="1:13" ht="30" customHeight="1" thickTop="1"/>
    <row r="44" spans="1:13" ht="30" customHeight="1">
      <c r="M44" s="11"/>
    </row>
    <row r="45" spans="1:13" ht="30" customHeight="1">
      <c r="M45" s="11"/>
    </row>
  </sheetData>
  <autoFilter ref="A1:A45" xr:uid="{00000000-0001-0000-0E00-000000000000}"/>
  <mergeCells count="7">
    <mergeCell ref="A1:N1"/>
    <mergeCell ref="A2:N2"/>
    <mergeCell ref="A3:N3"/>
    <mergeCell ref="A5:N5"/>
    <mergeCell ref="A6:A7"/>
    <mergeCell ref="A4:N4"/>
    <mergeCell ref="C6:N6"/>
  </mergeCells>
  <pageMargins left="0.39" right="0.39" top="0.39" bottom="0.39" header="0" footer="0"/>
  <pageSetup scale="8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A1:P11"/>
  <sheetViews>
    <sheetView rightToLeft="1" view="pageBreakPreview" zoomScaleNormal="100" zoomScaleSheetLayoutView="100" workbookViewId="0">
      <selection activeCell="L7" sqref="L7"/>
    </sheetView>
  </sheetViews>
  <sheetFormatPr defaultRowHeight="30" customHeight="1"/>
  <cols>
    <col min="1" max="1" width="5.140625" style="16" customWidth="1"/>
    <col min="2" max="2" width="35" style="16" customWidth="1"/>
    <col min="3" max="3" width="1.28515625" style="16" customWidth="1"/>
    <col min="4" max="4" width="20.140625" style="16" customWidth="1"/>
    <col min="5" max="5" width="1.28515625" style="16" customWidth="1"/>
    <col min="6" max="6" width="19.7109375" style="16" customWidth="1"/>
    <col min="7" max="7" width="1.28515625" style="16" customWidth="1"/>
    <col min="8" max="8" width="20" style="16" customWidth="1"/>
    <col min="9" max="9" width="1.28515625" style="16" customWidth="1"/>
    <col min="10" max="10" width="18.5703125" style="16" bestFit="1" customWidth="1"/>
    <col min="11" max="11" width="1.28515625" style="16" customWidth="1"/>
    <col min="12" max="12" width="14.140625" style="16" customWidth="1"/>
    <col min="13" max="13" width="0.28515625" style="20" customWidth="1"/>
    <col min="14" max="14" width="27" style="20" customWidth="1"/>
    <col min="15" max="15" width="9.140625" style="20"/>
    <col min="16" max="16" width="14.42578125" style="20" customWidth="1"/>
    <col min="17" max="16384" width="9.140625" style="20"/>
  </cols>
  <sheetData>
    <row r="1" spans="1:16" ht="30" customHeight="1">
      <c r="A1" s="122" t="s">
        <v>109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</row>
    <row r="2" spans="1:16" ht="30" customHeight="1">
      <c r="A2" s="122" t="s">
        <v>110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6" ht="30" customHeight="1">
      <c r="A3" s="122" t="s">
        <v>176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</row>
    <row r="4" spans="1:16" ht="30" customHeight="1">
      <c r="A4" s="15" t="s">
        <v>45</v>
      </c>
      <c r="B4" s="123" t="s">
        <v>46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</row>
    <row r="5" spans="1:16" ht="30" customHeight="1">
      <c r="D5" s="1" t="s">
        <v>170</v>
      </c>
      <c r="F5" s="124" t="s">
        <v>6</v>
      </c>
      <c r="G5" s="124"/>
      <c r="H5" s="124"/>
      <c r="J5" s="142" t="s">
        <v>177</v>
      </c>
      <c r="K5" s="142"/>
      <c r="L5" s="142"/>
    </row>
    <row r="6" spans="1:16" ht="40.5" customHeight="1">
      <c r="A6" s="124" t="s">
        <v>47</v>
      </c>
      <c r="B6" s="124"/>
      <c r="D6" s="1" t="s">
        <v>48</v>
      </c>
      <c r="F6" s="1" t="s">
        <v>49</v>
      </c>
      <c r="H6" s="1" t="s">
        <v>50</v>
      </c>
      <c r="J6" s="19" t="s">
        <v>48</v>
      </c>
      <c r="L6" s="42" t="s">
        <v>14</v>
      </c>
      <c r="P6" s="11"/>
    </row>
    <row r="7" spans="1:16" ht="30" customHeight="1">
      <c r="A7" s="141" t="s">
        <v>51</v>
      </c>
      <c r="B7" s="141"/>
      <c r="C7" s="7"/>
      <c r="D7" s="9">
        <v>16448762568</v>
      </c>
      <c r="E7" s="7"/>
      <c r="F7" s="9">
        <v>2859867117445</v>
      </c>
      <c r="G7" s="7"/>
      <c r="H7" s="44">
        <v>-2758575507114</v>
      </c>
      <c r="I7" s="7"/>
      <c r="J7" s="11">
        <f>D7+F7+H7</f>
        <v>117740372899</v>
      </c>
      <c r="K7" s="7"/>
      <c r="L7" s="99">
        <f>J7/9051430117660</f>
        <v>1.3007930389837507E-2</v>
      </c>
    </row>
    <row r="8" spans="1:16" ht="30" customHeight="1">
      <c r="A8" s="134" t="s">
        <v>52</v>
      </c>
      <c r="B8" s="134"/>
      <c r="C8" s="7"/>
      <c r="D8" s="11">
        <v>3971749</v>
      </c>
      <c r="E8" s="7"/>
      <c r="F8" s="11">
        <v>250000015274</v>
      </c>
      <c r="G8" s="7"/>
      <c r="H8" s="45">
        <v>-250000375000</v>
      </c>
      <c r="I8" s="7"/>
      <c r="J8" s="11">
        <f t="shared" ref="J8" si="0">D8+F8+H8</f>
        <v>3612023</v>
      </c>
      <c r="K8" s="7"/>
      <c r="L8" s="99">
        <f t="shared" ref="L8:L10" si="1">J8/9051430117660</f>
        <v>3.9905550316879537E-7</v>
      </c>
    </row>
    <row r="9" spans="1:16" ht="30" customHeight="1">
      <c r="A9" s="134" t="s">
        <v>187</v>
      </c>
      <c r="B9" s="134"/>
      <c r="C9" s="7"/>
      <c r="D9" s="11">
        <v>0</v>
      </c>
      <c r="E9" s="7"/>
      <c r="F9" s="11">
        <v>30011000000</v>
      </c>
      <c r="G9" s="7"/>
      <c r="H9" s="45">
        <v>-87500</v>
      </c>
      <c r="I9" s="7"/>
      <c r="J9" s="11">
        <f>D9+F9+H9</f>
        <v>30010912500</v>
      </c>
      <c r="K9" s="7"/>
      <c r="L9" s="99">
        <f t="shared" si="1"/>
        <v>3.3155989837944529E-3</v>
      </c>
    </row>
    <row r="10" spans="1:16" ht="30" customHeight="1">
      <c r="A10" s="134" t="s">
        <v>53</v>
      </c>
      <c r="B10" s="134"/>
      <c r="C10" s="7"/>
      <c r="D10" s="13">
        <v>14567635</v>
      </c>
      <c r="E10" s="7"/>
      <c r="F10" s="13">
        <v>61601</v>
      </c>
      <c r="G10" s="7"/>
      <c r="H10" s="46">
        <v>0</v>
      </c>
      <c r="I10" s="7"/>
      <c r="J10" s="11">
        <f>D10+F10+H10</f>
        <v>14629236</v>
      </c>
      <c r="K10" s="7"/>
      <c r="L10" s="99">
        <f t="shared" si="1"/>
        <v>1.6162347617817094E-6</v>
      </c>
    </row>
    <row r="11" spans="1:16" s="23" customFormat="1" ht="30" customHeight="1">
      <c r="A11" s="122" t="s">
        <v>43</v>
      </c>
      <c r="B11" s="122"/>
      <c r="C11" s="19"/>
      <c r="D11" s="21">
        <f>SUM(D7:D10)</f>
        <v>16467301952</v>
      </c>
      <c r="E11" s="19"/>
      <c r="F11" s="21">
        <f>SUM(F7:F10)</f>
        <v>3139878194320</v>
      </c>
      <c r="G11" s="19"/>
      <c r="H11" s="47">
        <f>SUM(H7:H10)</f>
        <v>-3008575969614</v>
      </c>
      <c r="I11" s="19"/>
      <c r="J11" s="34">
        <f>SUM(J7:J10)</f>
        <v>147769526658</v>
      </c>
      <c r="K11" s="19"/>
      <c r="L11" s="100">
        <f>SUM(L7:L10)</f>
        <v>1.6325544663896911E-2</v>
      </c>
    </row>
  </sheetData>
  <mergeCells count="12">
    <mergeCell ref="A1:L1"/>
    <mergeCell ref="A2:L2"/>
    <mergeCell ref="A3:L3"/>
    <mergeCell ref="B4:L4"/>
    <mergeCell ref="F5:H5"/>
    <mergeCell ref="J5:L5"/>
    <mergeCell ref="A6:B6"/>
    <mergeCell ref="A7:B7"/>
    <mergeCell ref="A8:B8"/>
    <mergeCell ref="A10:B10"/>
    <mergeCell ref="A11:B11"/>
    <mergeCell ref="A9:B9"/>
  </mergeCells>
  <pageMargins left="0.39" right="0.39" top="0.39" bottom="0.39" header="0" footer="0"/>
  <pageSetup scale="9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  <pageSetUpPr fitToPage="1"/>
  </sheetPr>
  <dimension ref="A1:R15"/>
  <sheetViews>
    <sheetView rightToLeft="1" tabSelected="1" view="pageBreakPreview" zoomScaleNormal="100" zoomScaleSheetLayoutView="100" workbookViewId="0">
      <selection activeCell="J11" sqref="J11"/>
    </sheetView>
  </sheetViews>
  <sheetFormatPr defaultRowHeight="30" customHeight="1"/>
  <cols>
    <col min="1" max="1" width="2.5703125" style="7" customWidth="1"/>
    <col min="2" max="2" width="49.5703125" style="7" customWidth="1"/>
    <col min="3" max="3" width="1.28515625" style="7" customWidth="1"/>
    <col min="4" max="4" width="11.7109375" style="7" customWidth="1"/>
    <col min="5" max="5" width="1.28515625" style="7" customWidth="1"/>
    <col min="6" max="6" width="22" style="7" customWidth="1"/>
    <col min="7" max="7" width="1.28515625" style="7" customWidth="1"/>
    <col min="8" max="8" width="12.42578125" style="37" customWidth="1"/>
    <col min="9" max="9" width="1.28515625" style="7" customWidth="1"/>
    <col min="10" max="10" width="14.28515625" style="7" customWidth="1"/>
    <col min="11" max="11" width="0.28515625" style="16" customWidth="1"/>
    <col min="12" max="12" width="19.85546875" style="29" bestFit="1" customWidth="1"/>
    <col min="13" max="13" width="9.140625" style="39"/>
    <col min="14" max="15" width="9.140625" style="16"/>
    <col min="16" max="16" width="16.140625" style="16" bestFit="1" customWidth="1"/>
    <col min="17" max="17" width="9.140625" style="16"/>
    <col min="18" max="18" width="14.7109375" style="16" bestFit="1" customWidth="1"/>
    <col min="19" max="16384" width="9.140625" style="16"/>
  </cols>
  <sheetData>
    <row r="1" spans="1:18" ht="30" customHeight="1">
      <c r="A1" s="122" t="s">
        <v>109</v>
      </c>
      <c r="B1" s="122"/>
      <c r="C1" s="122"/>
      <c r="D1" s="122"/>
      <c r="E1" s="122"/>
      <c r="F1" s="122"/>
      <c r="G1" s="122"/>
      <c r="H1" s="122"/>
      <c r="I1" s="122"/>
      <c r="J1" s="122"/>
    </row>
    <row r="2" spans="1:18" ht="30" customHeight="1">
      <c r="A2" s="122" t="s">
        <v>54</v>
      </c>
      <c r="B2" s="122"/>
      <c r="C2" s="122"/>
      <c r="D2" s="122"/>
      <c r="E2" s="122"/>
      <c r="F2" s="122"/>
      <c r="G2" s="122"/>
      <c r="H2" s="122"/>
      <c r="I2" s="122"/>
      <c r="J2" s="122"/>
    </row>
    <row r="3" spans="1:18" ht="30" customHeight="1">
      <c r="A3" s="122" t="s">
        <v>176</v>
      </c>
      <c r="B3" s="122"/>
      <c r="C3" s="122"/>
      <c r="D3" s="122"/>
      <c r="E3" s="122"/>
      <c r="F3" s="122"/>
      <c r="G3" s="122"/>
      <c r="H3" s="122"/>
      <c r="I3" s="122"/>
      <c r="J3" s="122"/>
    </row>
    <row r="4" spans="1:18" s="24" customFormat="1" ht="30" customHeight="1">
      <c r="A4" s="15" t="s">
        <v>55</v>
      </c>
      <c r="B4" s="123" t="s">
        <v>56</v>
      </c>
      <c r="C4" s="123"/>
      <c r="D4" s="123"/>
      <c r="E4" s="123"/>
      <c r="F4" s="123"/>
      <c r="G4" s="123"/>
      <c r="H4" s="123"/>
      <c r="I4" s="123"/>
      <c r="J4" s="123"/>
      <c r="L4" s="41"/>
      <c r="M4" s="40"/>
    </row>
    <row r="5" spans="1:18" ht="42" customHeight="1">
      <c r="A5" s="124" t="s">
        <v>57</v>
      </c>
      <c r="B5" s="124"/>
      <c r="D5" s="1" t="s">
        <v>58</v>
      </c>
      <c r="F5" s="1" t="s">
        <v>48</v>
      </c>
      <c r="H5" s="110" t="s">
        <v>59</v>
      </c>
      <c r="I5" s="18"/>
      <c r="J5" s="43" t="s">
        <v>60</v>
      </c>
    </row>
    <row r="6" spans="1:18" ht="30" customHeight="1">
      <c r="A6" s="125" t="s">
        <v>61</v>
      </c>
      <c r="B6" s="125"/>
      <c r="D6" s="8" t="s">
        <v>62</v>
      </c>
      <c r="F6" s="57">
        <f>'درآمد سرمایه گذاری در سهام'!I72</f>
        <v>2910013383919.3149</v>
      </c>
      <c r="H6" s="111">
        <f>F6/F11</f>
        <v>0.99999996875134745</v>
      </c>
      <c r="I6" s="109"/>
      <c r="J6" s="155">
        <f>F6/9051430117660</f>
        <v>0.32149763585332958</v>
      </c>
      <c r="P6" s="29"/>
    </row>
    <row r="7" spans="1:18" ht="30" customHeight="1">
      <c r="A7" s="126" t="s">
        <v>63</v>
      </c>
      <c r="B7" s="126"/>
      <c r="D7" s="7" t="s">
        <v>64</v>
      </c>
      <c r="F7" s="11">
        <v>0</v>
      </c>
      <c r="H7" s="109">
        <f>F7/F11</f>
        <v>0</v>
      </c>
      <c r="J7" s="109">
        <f t="shared" ref="J7:J10" si="0">F7/3990968963155</f>
        <v>0</v>
      </c>
      <c r="P7" s="29"/>
    </row>
    <row r="8" spans="1:18" ht="30" customHeight="1">
      <c r="A8" s="126" t="s">
        <v>65</v>
      </c>
      <c r="B8" s="126"/>
      <c r="D8" s="7" t="s">
        <v>66</v>
      </c>
      <c r="F8" s="11">
        <v>0</v>
      </c>
      <c r="H8" s="109">
        <f>F8/F11</f>
        <v>0</v>
      </c>
      <c r="J8" s="109">
        <f t="shared" si="0"/>
        <v>0</v>
      </c>
      <c r="P8" s="29"/>
    </row>
    <row r="9" spans="1:18" ht="30" customHeight="1">
      <c r="A9" s="126" t="s">
        <v>67</v>
      </c>
      <c r="B9" s="126"/>
      <c r="D9" s="7" t="s">
        <v>68</v>
      </c>
      <c r="F9" s="11">
        <f>'درآمد سپرده بانکی'!D10</f>
        <v>90934</v>
      </c>
      <c r="H9" s="109">
        <f>F9/F11</f>
        <v>3.1248652552917716E-8</v>
      </c>
      <c r="J9" s="109">
        <f t="shared" si="0"/>
        <v>2.2784942914743567E-8</v>
      </c>
      <c r="P9" s="29"/>
      <c r="R9" s="29"/>
    </row>
    <row r="10" spans="1:18" ht="30" customHeight="1">
      <c r="A10" s="126" t="s">
        <v>69</v>
      </c>
      <c r="B10" s="126"/>
      <c r="D10" s="7" t="s">
        <v>70</v>
      </c>
      <c r="F10" s="45">
        <f>'سایر درآمدها'!D11</f>
        <v>2568227337</v>
      </c>
      <c r="H10" s="109">
        <f>F10/F11</f>
        <v>8.8254826281498801E-4</v>
      </c>
      <c r="J10" s="109">
        <f t="shared" si="0"/>
        <v>6.4350972425747128E-4</v>
      </c>
      <c r="P10" s="29"/>
      <c r="R10" s="29"/>
    </row>
    <row r="11" spans="1:18" ht="30" customHeight="1" thickBot="1">
      <c r="A11" s="122" t="s">
        <v>43</v>
      </c>
      <c r="B11" s="122"/>
      <c r="D11" s="11"/>
      <c r="F11" s="154">
        <f>SUM(F6:F9)</f>
        <v>2910013474853.3149</v>
      </c>
      <c r="G11" s="19"/>
      <c r="H11" s="38">
        <f>SUM(H6:H10)</f>
        <v>1.000882548262815</v>
      </c>
      <c r="I11" s="19"/>
      <c r="J11" s="156">
        <f>SUM(J6:J10)</f>
        <v>0.32214116836252998</v>
      </c>
      <c r="N11" s="48"/>
      <c r="P11" s="29"/>
      <c r="R11" s="29"/>
    </row>
    <row r="12" spans="1:18" ht="30" customHeight="1" thickTop="1">
      <c r="R12" s="29"/>
    </row>
    <row r="13" spans="1:18" ht="30" customHeight="1">
      <c r="P13" s="29"/>
    </row>
    <row r="14" spans="1:18" ht="30" customHeight="1">
      <c r="F14" s="11"/>
      <c r="H14" s="121"/>
      <c r="I14" s="121"/>
      <c r="J14" s="121"/>
    </row>
    <row r="15" spans="1:18" ht="30" customHeight="1">
      <c r="D15" s="11"/>
    </row>
  </sheetData>
  <mergeCells count="12">
    <mergeCell ref="H14:J14"/>
    <mergeCell ref="A1:J1"/>
    <mergeCell ref="A2:J2"/>
    <mergeCell ref="A3:J3"/>
    <mergeCell ref="B4:J4"/>
    <mergeCell ref="A5:B5"/>
    <mergeCell ref="A11:B11"/>
    <mergeCell ref="A6:B6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K83"/>
  <sheetViews>
    <sheetView rightToLeft="1" view="pageBreakPreview" topLeftCell="A64" zoomScaleNormal="100" zoomScaleSheetLayoutView="100" workbookViewId="0">
      <selection activeCell="C72" sqref="C72:G72"/>
    </sheetView>
  </sheetViews>
  <sheetFormatPr defaultRowHeight="30" customHeight="1"/>
  <cols>
    <col min="1" max="1" width="27.28515625" style="27" bestFit="1" customWidth="1"/>
    <col min="2" max="2" width="1.28515625" style="16" customWidth="1"/>
    <col min="3" max="3" width="20.140625" style="16" bestFit="1" customWidth="1"/>
    <col min="4" max="4" width="1.28515625" style="16" customWidth="1"/>
    <col min="5" max="5" width="20.5703125" style="16" customWidth="1"/>
    <col min="6" max="6" width="1.28515625" style="16" customWidth="1"/>
    <col min="7" max="7" width="21" style="75" customWidth="1"/>
    <col min="8" max="8" width="1.28515625" style="16" customWidth="1"/>
    <col min="9" max="9" width="20.140625" style="75" customWidth="1"/>
    <col min="10" max="10" width="1.28515625" style="16" customWidth="1"/>
    <col min="11" max="11" width="17.28515625" style="16" bestFit="1" customWidth="1"/>
    <col min="12" max="12" width="1.28515625" style="16" customWidth="1"/>
    <col min="13" max="13" width="18.5703125" style="16" customWidth="1"/>
    <col min="14" max="16" width="1.28515625" style="16" customWidth="1"/>
    <col min="17" max="17" width="19" style="16" customWidth="1"/>
    <col min="18" max="18" width="0.5703125" style="16" customWidth="1"/>
    <col min="19" max="19" width="20.140625" style="75" customWidth="1"/>
    <col min="20" max="20" width="0.5703125" style="16" customWidth="1"/>
    <col min="21" max="21" width="20.5703125" style="91" customWidth="1"/>
    <col min="22" max="22" width="1.28515625" style="16" customWidth="1"/>
    <col min="23" max="23" width="17.28515625" style="16" bestFit="1" customWidth="1"/>
    <col min="24" max="24" width="0.28515625" customWidth="1"/>
    <col min="25" max="25" width="27.28515625" style="7" bestFit="1" customWidth="1"/>
    <col min="26" max="27" width="1.28515625" style="7" customWidth="1"/>
    <col min="28" max="28" width="19.42578125" style="45" customWidth="1"/>
    <col min="29" max="29" width="1.28515625" style="7" customWidth="1"/>
    <col min="30" max="30" width="13.85546875" style="7" customWidth="1"/>
    <col min="31" max="31" width="1.28515625" style="7" customWidth="1"/>
    <col min="32" max="32" width="19.42578125" style="7" customWidth="1"/>
    <col min="33" max="33" width="1.28515625" style="7" customWidth="1"/>
    <col min="34" max="34" width="20.5703125" style="7" customWidth="1"/>
    <col min="35" max="35" width="19.85546875" style="45" customWidth="1"/>
    <col min="36" max="36" width="24" bestFit="1" customWidth="1"/>
  </cols>
  <sheetData>
    <row r="1" spans="1:35" ht="30" customHeight="1">
      <c r="A1" s="146" t="s">
        <v>109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</row>
    <row r="2" spans="1:35" ht="30" customHeight="1">
      <c r="A2" s="146" t="s">
        <v>111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</row>
    <row r="3" spans="1:35" ht="30" customHeight="1">
      <c r="A3" s="146" t="s">
        <v>176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</row>
    <row r="4" spans="1:35" ht="30" customHeight="1">
      <c r="A4" s="148" t="s">
        <v>120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</row>
    <row r="5" spans="1:35" ht="30" customHeight="1">
      <c r="B5" s="7"/>
      <c r="C5" s="133" t="s">
        <v>71</v>
      </c>
      <c r="D5" s="133"/>
      <c r="E5" s="133"/>
      <c r="F5" s="133"/>
      <c r="G5" s="133"/>
      <c r="H5" s="133"/>
      <c r="I5" s="133"/>
      <c r="J5" s="133"/>
      <c r="K5" s="133"/>
      <c r="L5" s="7"/>
      <c r="M5" s="133" t="s">
        <v>72</v>
      </c>
      <c r="N5" s="133"/>
      <c r="O5" s="133"/>
      <c r="P5" s="133"/>
      <c r="Q5" s="133"/>
      <c r="R5" s="133"/>
      <c r="S5" s="133"/>
      <c r="T5" s="133"/>
      <c r="U5" s="133"/>
      <c r="V5" s="133"/>
      <c r="W5" s="133"/>
      <c r="Y5" s="122"/>
      <c r="AA5" s="122"/>
      <c r="AB5" s="122"/>
      <c r="AD5" s="122"/>
      <c r="AE5" s="122"/>
      <c r="AF5" s="122"/>
      <c r="AG5" s="122"/>
      <c r="AH5" s="122"/>
      <c r="AI5" s="122"/>
    </row>
    <row r="6" spans="1:35" ht="30" customHeight="1">
      <c r="A6" s="122" t="s">
        <v>57</v>
      </c>
      <c r="B6" s="7"/>
      <c r="C6" s="132" t="s">
        <v>73</v>
      </c>
      <c r="D6" s="8"/>
      <c r="E6" s="132" t="s">
        <v>74</v>
      </c>
      <c r="F6" s="8"/>
      <c r="G6" s="149" t="s">
        <v>75</v>
      </c>
      <c r="H6" s="8"/>
      <c r="I6" s="135" t="s">
        <v>43</v>
      </c>
      <c r="J6" s="135"/>
      <c r="K6" s="135"/>
      <c r="L6" s="7"/>
      <c r="M6" s="132" t="s">
        <v>73</v>
      </c>
      <c r="N6" s="8"/>
      <c r="O6" s="132" t="s">
        <v>74</v>
      </c>
      <c r="P6" s="132"/>
      <c r="Q6" s="132"/>
      <c r="R6" s="8"/>
      <c r="S6" s="149" t="s">
        <v>75</v>
      </c>
      <c r="T6" s="8"/>
      <c r="U6" s="135" t="s">
        <v>43</v>
      </c>
      <c r="V6" s="135"/>
      <c r="W6" s="135"/>
      <c r="Y6" s="122"/>
      <c r="AB6" s="82"/>
      <c r="AD6" s="83"/>
      <c r="AF6" s="83"/>
      <c r="AH6" s="83"/>
      <c r="AI6" s="83"/>
    </row>
    <row r="7" spans="1:35" ht="30" customHeight="1">
      <c r="A7" s="133"/>
      <c r="B7" s="7"/>
      <c r="C7" s="133"/>
      <c r="D7" s="7"/>
      <c r="E7" s="133"/>
      <c r="F7" s="7"/>
      <c r="G7" s="150"/>
      <c r="H7" s="7"/>
      <c r="I7" s="114" t="s">
        <v>48</v>
      </c>
      <c r="J7" s="8"/>
      <c r="K7" s="84" t="s">
        <v>59</v>
      </c>
      <c r="L7" s="7"/>
      <c r="M7" s="133"/>
      <c r="N7" s="7"/>
      <c r="O7" s="133"/>
      <c r="P7" s="133"/>
      <c r="Q7" s="133"/>
      <c r="R7" s="7"/>
      <c r="S7" s="150"/>
      <c r="T7" s="7"/>
      <c r="U7" s="85" t="s">
        <v>48</v>
      </c>
      <c r="V7" s="8"/>
      <c r="W7" s="84" t="s">
        <v>59</v>
      </c>
      <c r="Y7" s="27"/>
      <c r="AD7" s="11"/>
      <c r="AF7" s="11"/>
      <c r="AH7" s="45"/>
    </row>
    <row r="8" spans="1:35" ht="30" customHeight="1">
      <c r="A8" s="68" t="s">
        <v>37</v>
      </c>
      <c r="B8" s="7"/>
      <c r="C8" s="11">
        <v>0</v>
      </c>
      <c r="D8" s="7"/>
      <c r="E8" s="49">
        <v>0</v>
      </c>
      <c r="F8" s="7"/>
      <c r="G8" s="49">
        <v>0</v>
      </c>
      <c r="H8" s="7"/>
      <c r="I8" s="49">
        <f>C8+E8+G8</f>
        <v>0</v>
      </c>
      <c r="J8" s="7"/>
      <c r="K8" s="10"/>
      <c r="L8" s="7"/>
      <c r="M8" s="49">
        <f>VLOOKUP(A8,'درآمد سود سهام'!$A$7:$O$40,15,0)</f>
        <v>1220597080</v>
      </c>
      <c r="N8" s="7"/>
      <c r="O8" s="147">
        <v>0</v>
      </c>
      <c r="P8" s="147"/>
      <c r="Q8" s="147"/>
      <c r="R8" s="7"/>
      <c r="S8" s="86">
        <f>VLOOKUP(A8,'درآمد ناشی از فروش'!$A$7:$Q$63,17,0)</f>
        <v>-7834248505</v>
      </c>
      <c r="T8" s="7"/>
      <c r="U8" s="51">
        <f>M8+O8+S8</f>
        <v>-6613651425</v>
      </c>
      <c r="V8" s="7"/>
      <c r="W8" s="10"/>
      <c r="Y8" s="27"/>
      <c r="AD8" s="11"/>
      <c r="AF8" s="11"/>
      <c r="AH8" s="45"/>
    </row>
    <row r="9" spans="1:35" ht="30" customHeight="1">
      <c r="A9" s="27" t="s">
        <v>118</v>
      </c>
      <c r="B9" s="7"/>
      <c r="C9" s="11">
        <v>0</v>
      </c>
      <c r="D9" s="7"/>
      <c r="E9" s="49">
        <v>0</v>
      </c>
      <c r="F9" s="7"/>
      <c r="G9" s="49">
        <v>0</v>
      </c>
      <c r="H9" s="7"/>
      <c r="I9" s="49">
        <f t="shared" ref="I9:I71" si="0">C9+E9+G9</f>
        <v>0</v>
      </c>
      <c r="J9" s="7"/>
      <c r="K9" s="12"/>
      <c r="L9" s="7"/>
      <c r="M9" s="49">
        <v>0</v>
      </c>
      <c r="N9" s="7"/>
      <c r="O9" s="143">
        <v>0</v>
      </c>
      <c r="P9" s="143"/>
      <c r="Q9" s="143"/>
      <c r="R9" s="7"/>
      <c r="S9" s="49">
        <f>VLOOKUP(A9,'درآمد ناشی از فروش'!$A$7:$Q$63,17,0)</f>
        <v>4199139439</v>
      </c>
      <c r="T9" s="7"/>
      <c r="U9" s="51">
        <f t="shared" ref="U9:U61" si="1">M9+O9+S9</f>
        <v>4199139439</v>
      </c>
      <c r="V9" s="7"/>
      <c r="W9" s="12"/>
      <c r="Y9" s="27"/>
      <c r="AD9" s="11"/>
      <c r="AF9" s="11"/>
      <c r="AH9" s="45"/>
    </row>
    <row r="10" spans="1:35" ht="30" customHeight="1">
      <c r="A10" s="27" t="s">
        <v>17</v>
      </c>
      <c r="B10" s="7"/>
      <c r="C10" s="11">
        <v>0</v>
      </c>
      <c r="D10" s="7"/>
      <c r="E10" s="49">
        <v>0</v>
      </c>
      <c r="F10" s="7"/>
      <c r="G10" s="49">
        <v>0</v>
      </c>
      <c r="H10" s="7"/>
      <c r="I10" s="49">
        <f t="shared" si="0"/>
        <v>0</v>
      </c>
      <c r="J10" s="7"/>
      <c r="K10" s="12"/>
      <c r="L10" s="7"/>
      <c r="M10" s="49">
        <f>VLOOKUP(A10,'درآمد سود سهام'!$A$7:$O$40,15,0)</f>
        <v>3260399571</v>
      </c>
      <c r="N10" s="7"/>
      <c r="O10" s="143">
        <v>0</v>
      </c>
      <c r="P10" s="143"/>
      <c r="Q10" s="143"/>
      <c r="R10" s="7"/>
      <c r="S10" s="49">
        <f>VLOOKUP(A10,'درآمد ناشی از فروش'!$A$7:$Q$63,17,0)</f>
        <v>-13418268573</v>
      </c>
      <c r="T10" s="7"/>
      <c r="U10" s="51">
        <f t="shared" si="1"/>
        <v>-10157869002</v>
      </c>
      <c r="V10" s="7"/>
      <c r="W10" s="12"/>
      <c r="Y10" s="27"/>
      <c r="AD10" s="11"/>
      <c r="AF10" s="11"/>
      <c r="AH10" s="45"/>
    </row>
    <row r="11" spans="1:35" ht="30" customHeight="1">
      <c r="A11" s="27" t="s">
        <v>127</v>
      </c>
      <c r="B11" s="7"/>
      <c r="C11" s="11">
        <v>0</v>
      </c>
      <c r="D11" s="7"/>
      <c r="E11" s="49">
        <v>0</v>
      </c>
      <c r="F11" s="7"/>
      <c r="G11" s="49">
        <v>0</v>
      </c>
      <c r="H11" s="7"/>
      <c r="I11" s="49">
        <f t="shared" si="0"/>
        <v>0</v>
      </c>
      <c r="J11" s="7"/>
      <c r="K11" s="12"/>
      <c r="L11" s="7"/>
      <c r="M11" s="49">
        <v>0</v>
      </c>
      <c r="N11" s="7"/>
      <c r="O11" s="143">
        <v>0</v>
      </c>
      <c r="P11" s="143"/>
      <c r="Q11" s="143"/>
      <c r="R11" s="7"/>
      <c r="S11" s="49">
        <f>VLOOKUP(A11,'درآمد ناشی از فروش'!$A$7:$Q$63,17,0)</f>
        <v>4432742421</v>
      </c>
      <c r="T11" s="7"/>
      <c r="U11" s="51">
        <f t="shared" si="1"/>
        <v>4432742421</v>
      </c>
      <c r="V11" s="7"/>
      <c r="W11" s="12"/>
      <c r="Y11" s="27"/>
      <c r="AD11" s="11"/>
      <c r="AF11" s="11"/>
      <c r="AH11" s="45"/>
    </row>
    <row r="12" spans="1:35" ht="30" customHeight="1">
      <c r="A12" s="27" t="s">
        <v>124</v>
      </c>
      <c r="B12" s="7"/>
      <c r="C12" s="11">
        <v>0</v>
      </c>
      <c r="D12" s="7"/>
      <c r="E12" s="49">
        <v>0</v>
      </c>
      <c r="F12" s="7"/>
      <c r="G12" s="49">
        <v>0</v>
      </c>
      <c r="H12" s="7"/>
      <c r="I12" s="49">
        <f t="shared" si="0"/>
        <v>0</v>
      </c>
      <c r="J12" s="7"/>
      <c r="K12" s="12"/>
      <c r="L12" s="7"/>
      <c r="M12" s="49">
        <v>0</v>
      </c>
      <c r="N12" s="7"/>
      <c r="O12" s="143">
        <v>0</v>
      </c>
      <c r="P12" s="143"/>
      <c r="Q12" s="143"/>
      <c r="R12" s="7"/>
      <c r="S12" s="49">
        <f>VLOOKUP(A12,'درآمد ناشی از فروش'!$A$7:$Q$63,17,0)</f>
        <v>3139798099</v>
      </c>
      <c r="T12" s="7"/>
      <c r="U12" s="51">
        <f t="shared" si="1"/>
        <v>3139798099</v>
      </c>
      <c r="V12" s="7"/>
      <c r="W12" s="12"/>
      <c r="Y12" s="27"/>
      <c r="AD12" s="11"/>
      <c r="AF12" s="11"/>
      <c r="AH12" s="45"/>
    </row>
    <row r="13" spans="1:35" ht="30" customHeight="1">
      <c r="A13" s="27" t="s">
        <v>132</v>
      </c>
      <c r="B13" s="7"/>
      <c r="C13" s="11">
        <v>0</v>
      </c>
      <c r="D13" s="7"/>
      <c r="E13" s="49">
        <f>VLOOKUP(A13,'درآمد ناشی از تغییر قیمت اوراق'!$A$7:$I$58,9,0)</f>
        <v>267589107963.65503</v>
      </c>
      <c r="F13" s="7"/>
      <c r="G13" s="49">
        <f>'درآمد ناشی از فروش'!I19</f>
        <v>0</v>
      </c>
      <c r="H13" s="7"/>
      <c r="I13" s="49">
        <f t="shared" si="0"/>
        <v>267589107963.65503</v>
      </c>
      <c r="J13" s="7"/>
      <c r="K13" s="12"/>
      <c r="L13" s="7"/>
      <c r="M13" s="49">
        <f>VLOOKUP(A13,'درآمد سود سهام'!$A$7:$O$40,15,0)</f>
        <v>21758072040</v>
      </c>
      <c r="N13" s="7"/>
      <c r="O13" s="143">
        <f>VLOOKUP(A13,'درآمد ناشی از تغییر قیمت اوراق'!$A$7:$Q$53,17,0)</f>
        <v>243502806507.65503</v>
      </c>
      <c r="P13" s="143"/>
      <c r="Q13" s="143"/>
      <c r="R13" s="7"/>
      <c r="S13" s="49">
        <f>'درآمد ناشی از فروش'!Q19</f>
        <v>-6731814624</v>
      </c>
      <c r="T13" s="7"/>
      <c r="U13" s="51">
        <f t="shared" si="1"/>
        <v>258529063923.65503</v>
      </c>
      <c r="V13" s="7"/>
      <c r="W13" s="12"/>
      <c r="AD13" s="11"/>
      <c r="AF13" s="11"/>
      <c r="AH13" s="45"/>
    </row>
    <row r="14" spans="1:35" ht="30" customHeight="1">
      <c r="A14" s="27" t="s">
        <v>156</v>
      </c>
      <c r="B14" s="7"/>
      <c r="C14" s="11">
        <v>0</v>
      </c>
      <c r="D14" s="7"/>
      <c r="E14" s="49">
        <f>'درآمد ناشی از تغییر قیمت اوراق'!I24</f>
        <v>39228640970.018707</v>
      </c>
      <c r="F14" s="7"/>
      <c r="G14" s="49">
        <f>'درآمد ناشی از فروش'!I56</f>
        <v>0</v>
      </c>
      <c r="H14" s="7"/>
      <c r="I14" s="49">
        <f t="shared" si="0"/>
        <v>39228640970.018707</v>
      </c>
      <c r="J14" s="7"/>
      <c r="K14" s="12"/>
      <c r="L14" s="7"/>
      <c r="M14" s="49">
        <v>0</v>
      </c>
      <c r="N14" s="7"/>
      <c r="O14" s="143">
        <f>'درآمد ناشی از تغییر قیمت اوراق'!Q24</f>
        <v>39316145138.018707</v>
      </c>
      <c r="P14" s="143"/>
      <c r="Q14" s="143"/>
      <c r="R14" s="7"/>
      <c r="S14" s="49">
        <f>'درآمد ناشی از فروش'!Q56</f>
        <v>-948888</v>
      </c>
      <c r="T14" s="7"/>
      <c r="U14" s="51">
        <f>M14+O14+S14</f>
        <v>39315196250.018707</v>
      </c>
      <c r="V14" s="7"/>
      <c r="W14" s="12"/>
      <c r="AD14" s="11"/>
      <c r="AF14" s="11"/>
      <c r="AH14" s="45"/>
    </row>
    <row r="15" spans="1:35" ht="30" customHeight="1">
      <c r="A15" s="27" t="s">
        <v>128</v>
      </c>
      <c r="B15" s="7"/>
      <c r="C15" s="11">
        <v>0</v>
      </c>
      <c r="D15" s="7"/>
      <c r="E15" s="49">
        <v>0</v>
      </c>
      <c r="F15" s="7"/>
      <c r="G15" s="117">
        <v>0</v>
      </c>
      <c r="H15" s="7"/>
      <c r="I15" s="49">
        <f t="shared" si="0"/>
        <v>0</v>
      </c>
      <c r="J15" s="7"/>
      <c r="K15" s="12"/>
      <c r="L15" s="7"/>
      <c r="M15" s="49">
        <v>0</v>
      </c>
      <c r="N15" s="7"/>
      <c r="O15" s="143">
        <v>0</v>
      </c>
      <c r="P15" s="143"/>
      <c r="Q15" s="143"/>
      <c r="R15" s="7"/>
      <c r="S15" s="49">
        <f>VLOOKUP(A15,'درآمد ناشی از فروش'!$A$7:$Q$63,17,0)</f>
        <v>28789960</v>
      </c>
      <c r="T15" s="7"/>
      <c r="U15" s="51">
        <f t="shared" si="1"/>
        <v>28789960</v>
      </c>
      <c r="V15" s="7"/>
      <c r="W15" s="12"/>
      <c r="AD15" s="11"/>
      <c r="AF15" s="11"/>
      <c r="AH15" s="45"/>
    </row>
    <row r="16" spans="1:35" ht="30" customHeight="1">
      <c r="A16" s="27" t="s">
        <v>119</v>
      </c>
      <c r="B16" s="7"/>
      <c r="C16" s="11">
        <v>0</v>
      </c>
      <c r="D16" s="7"/>
      <c r="E16" s="49">
        <f>VLOOKUP(A16,'درآمد ناشی از تغییر قیمت اوراق'!$A$7:$I$58,9,0)</f>
        <v>42287197221.694</v>
      </c>
      <c r="F16" s="7"/>
      <c r="G16" s="117">
        <v>0</v>
      </c>
      <c r="H16" s="7"/>
      <c r="I16" s="49">
        <f t="shared" si="0"/>
        <v>42287197221.694</v>
      </c>
      <c r="J16" s="7"/>
      <c r="K16" s="12"/>
      <c r="L16" s="7"/>
      <c r="M16" s="49">
        <f>VLOOKUP(A16,'درآمد سود سهام'!$A$7:$O$40,15,0)</f>
        <v>7153912000</v>
      </c>
      <c r="N16" s="7"/>
      <c r="O16" s="143">
        <f>VLOOKUP(A16,'درآمد ناشی از تغییر قیمت اوراق'!$A$7:$Q$53,17,0)</f>
        <v>30026504171.694</v>
      </c>
      <c r="P16" s="143"/>
      <c r="Q16" s="143"/>
      <c r="R16" s="7"/>
      <c r="S16" s="49">
        <f>VLOOKUP(A16,'درآمد ناشی از فروش'!$A$7:$Q$63,17,0)</f>
        <v>-1328155628</v>
      </c>
      <c r="T16" s="7"/>
      <c r="U16" s="51">
        <f t="shared" si="1"/>
        <v>35852260543.694</v>
      </c>
      <c r="V16" s="7"/>
      <c r="W16" s="12"/>
      <c r="Y16" s="27"/>
      <c r="AD16" s="11"/>
      <c r="AF16" s="11"/>
      <c r="AH16" s="45"/>
    </row>
    <row r="17" spans="1:37" ht="30" customHeight="1">
      <c r="A17" s="27" t="s">
        <v>173</v>
      </c>
      <c r="B17" s="7"/>
      <c r="C17" s="11">
        <v>0</v>
      </c>
      <c r="D17" s="7"/>
      <c r="E17" s="49">
        <f>'درآمد ناشی از تغییر قیمت اوراق'!I22</f>
        <v>29499337672.773987</v>
      </c>
      <c r="F17" s="7"/>
      <c r="G17" s="117">
        <f>'درآمد ناشی از فروش'!I10</f>
        <v>0</v>
      </c>
      <c r="H17" s="7"/>
      <c r="I17" s="49">
        <f t="shared" si="0"/>
        <v>29499337672.773987</v>
      </c>
      <c r="J17" s="7"/>
      <c r="K17" s="12"/>
      <c r="L17" s="7"/>
      <c r="M17" s="49">
        <v>0</v>
      </c>
      <c r="N17" s="7"/>
      <c r="O17" s="45"/>
      <c r="P17" s="143">
        <f>'درآمد ناشی از تغییر قیمت اوراق'!Q22</f>
        <v>38937571313.773987</v>
      </c>
      <c r="Q17" s="143"/>
      <c r="R17" s="7"/>
      <c r="S17" s="49">
        <f>'درآمد ناشی از فروش'!Q10</f>
        <v>-16388</v>
      </c>
      <c r="T17" s="7"/>
      <c r="U17" s="51">
        <f>M17+P17+S17</f>
        <v>38937554925.773987</v>
      </c>
      <c r="V17" s="7"/>
      <c r="W17" s="12"/>
      <c r="Y17" s="27"/>
      <c r="AD17" s="11"/>
      <c r="AF17" s="11"/>
      <c r="AH17" s="45"/>
    </row>
    <row r="18" spans="1:37" ht="30" customHeight="1">
      <c r="A18" s="27" t="s">
        <v>42</v>
      </c>
      <c r="B18" s="7"/>
      <c r="C18" s="11">
        <v>0</v>
      </c>
      <c r="D18" s="7"/>
      <c r="E18" s="49">
        <v>0</v>
      </c>
      <c r="F18" s="7"/>
      <c r="G18" s="117">
        <v>0</v>
      </c>
      <c r="H18" s="7"/>
      <c r="I18" s="49">
        <f t="shared" si="0"/>
        <v>0</v>
      </c>
      <c r="J18" s="7"/>
      <c r="K18" s="12"/>
      <c r="L18" s="7"/>
      <c r="M18" s="49">
        <f>VLOOKUP(A18,'درآمد سود سهام'!$A$7:$O$40,15,0)</f>
        <v>78670950</v>
      </c>
      <c r="N18" s="7"/>
      <c r="O18" s="143">
        <v>0</v>
      </c>
      <c r="P18" s="143"/>
      <c r="Q18" s="143"/>
      <c r="R18" s="7"/>
      <c r="S18" s="49">
        <f>VLOOKUP(A18,'درآمد ناشی از فروش'!$A$7:$Q$63,17,0)</f>
        <v>-1070857761</v>
      </c>
      <c r="T18" s="7"/>
      <c r="U18" s="51">
        <f t="shared" si="1"/>
        <v>-992186811</v>
      </c>
      <c r="V18" s="7"/>
      <c r="W18" s="12"/>
      <c r="Y18" s="27"/>
      <c r="AD18" s="11"/>
      <c r="AF18" s="11"/>
      <c r="AH18" s="45"/>
    </row>
    <row r="19" spans="1:37" ht="30" customHeight="1">
      <c r="A19" s="27" t="s">
        <v>39</v>
      </c>
      <c r="B19" s="7"/>
      <c r="C19" s="11">
        <v>0</v>
      </c>
      <c r="D19" s="7"/>
      <c r="E19" s="49">
        <v>0</v>
      </c>
      <c r="F19" s="7"/>
      <c r="G19" s="117">
        <v>0</v>
      </c>
      <c r="H19" s="7"/>
      <c r="I19" s="49">
        <f t="shared" si="0"/>
        <v>0</v>
      </c>
      <c r="J19" s="7"/>
      <c r="K19" s="12"/>
      <c r="L19" s="7"/>
      <c r="M19" s="49">
        <f>VLOOKUP(A19,'درآمد سود سهام'!$A$7:$O$40,15,0)</f>
        <v>3040000000</v>
      </c>
      <c r="N19" s="7"/>
      <c r="O19" s="143">
        <v>0</v>
      </c>
      <c r="P19" s="143"/>
      <c r="Q19" s="143"/>
      <c r="R19" s="7"/>
      <c r="S19" s="49">
        <f>VLOOKUP(A19,'درآمد ناشی از فروش'!$A$7:$Q$63,17,0)</f>
        <v>1997776489</v>
      </c>
      <c r="T19" s="7"/>
      <c r="U19" s="51">
        <f t="shared" si="1"/>
        <v>5037776489</v>
      </c>
      <c r="V19" s="7"/>
      <c r="W19" s="12"/>
      <c r="Y19" s="27"/>
      <c r="AD19" s="11"/>
      <c r="AF19" s="11"/>
      <c r="AH19" s="45"/>
    </row>
    <row r="20" spans="1:37" ht="30" customHeight="1">
      <c r="A20" s="27" t="s">
        <v>184</v>
      </c>
      <c r="B20" s="7"/>
      <c r="C20" s="11">
        <v>0</v>
      </c>
      <c r="D20" s="7"/>
      <c r="E20" s="49">
        <f>'درآمد ناشی از تغییر قیمت اوراق'!I50</f>
        <v>-12558914434</v>
      </c>
      <c r="F20" s="7"/>
      <c r="G20" s="117">
        <f>'درآمد ناشی از فروش'!I13</f>
        <v>-10434295920</v>
      </c>
      <c r="H20" s="7"/>
      <c r="I20" s="49">
        <f t="shared" si="0"/>
        <v>-22993210354</v>
      </c>
      <c r="J20" s="7"/>
      <c r="K20" s="12"/>
      <c r="L20" s="7"/>
      <c r="M20" s="49">
        <v>0</v>
      </c>
      <c r="N20" s="7"/>
      <c r="O20" s="143">
        <f>'درآمد ناشی از تغییر قیمت اوراق'!Q50</f>
        <v>-12558914434</v>
      </c>
      <c r="P20" s="143"/>
      <c r="Q20" s="143"/>
      <c r="R20" s="7"/>
      <c r="S20" s="49">
        <f>VLOOKUP(A20,'درآمد ناشی از فروش'!$A$7:$Q$63,17,0)</f>
        <v>-8296432588</v>
      </c>
      <c r="T20" s="7"/>
      <c r="U20" s="51">
        <f t="shared" si="1"/>
        <v>-20855347022</v>
      </c>
      <c r="V20" s="7"/>
      <c r="W20" s="12"/>
      <c r="Y20" s="27"/>
      <c r="AD20" s="11"/>
      <c r="AF20" s="11"/>
      <c r="AH20" s="45"/>
    </row>
    <row r="21" spans="1:37" ht="30" customHeight="1">
      <c r="A21" s="27" t="s">
        <v>35</v>
      </c>
      <c r="B21" s="7"/>
      <c r="C21" s="11">
        <v>0</v>
      </c>
      <c r="D21" s="7"/>
      <c r="E21" s="49">
        <v>0</v>
      </c>
      <c r="F21" s="7"/>
      <c r="G21" s="117">
        <v>0</v>
      </c>
      <c r="H21" s="7"/>
      <c r="I21" s="49">
        <f t="shared" si="0"/>
        <v>0</v>
      </c>
      <c r="J21" s="7"/>
      <c r="K21" s="12"/>
      <c r="L21" s="7"/>
      <c r="M21" s="49">
        <v>0</v>
      </c>
      <c r="N21" s="7"/>
      <c r="O21" s="143">
        <v>0</v>
      </c>
      <c r="P21" s="143"/>
      <c r="Q21" s="143"/>
      <c r="R21" s="7"/>
      <c r="S21" s="49">
        <f>VLOOKUP(A21,'درآمد ناشی از فروش'!$A$7:$Q$63,17,0)</f>
        <v>493477638</v>
      </c>
      <c r="T21" s="7"/>
      <c r="U21" s="51">
        <f t="shared" si="1"/>
        <v>493477638</v>
      </c>
      <c r="V21" s="7"/>
      <c r="W21" s="12"/>
      <c r="Y21" s="27"/>
      <c r="AD21" s="11"/>
      <c r="AF21" s="11"/>
      <c r="AH21" s="45"/>
    </row>
    <row r="22" spans="1:37" ht="30" customHeight="1">
      <c r="A22" s="27" t="s">
        <v>31</v>
      </c>
      <c r="B22" s="7"/>
      <c r="C22" s="11">
        <v>0</v>
      </c>
      <c r="D22" s="7"/>
      <c r="E22" s="49">
        <f>VLOOKUP(A22,'درآمد ناشی از تغییر قیمت اوراق'!$A$7:$I$58,9,0)</f>
        <v>185407945725.08301</v>
      </c>
      <c r="F22" s="7"/>
      <c r="G22" s="117">
        <f>VLOOKUP(A22,'درآمد ناشی از فروش'!$A$7:$Q$64,9,0)</f>
        <v>0</v>
      </c>
      <c r="H22" s="7"/>
      <c r="I22" s="49">
        <f t="shared" si="0"/>
        <v>185407945725.08301</v>
      </c>
      <c r="J22" s="7"/>
      <c r="K22" s="12"/>
      <c r="L22" s="7"/>
      <c r="M22" s="49">
        <f>VLOOKUP(A22,'درآمد سود سهام'!$A$7:$O$40,15,0)</f>
        <v>1572260500</v>
      </c>
      <c r="N22" s="7"/>
      <c r="O22" s="143">
        <f>VLOOKUP(A22,'درآمد ناشی از تغییر قیمت اوراق'!$A$7:$Q$53,17,0)</f>
        <v>252963654783.08301</v>
      </c>
      <c r="P22" s="143"/>
      <c r="Q22" s="143"/>
      <c r="R22" s="7"/>
      <c r="S22" s="49">
        <f>VLOOKUP(A22,'درآمد ناشی از فروش'!$A$7:$Q$63,17,0)</f>
        <v>13753921385</v>
      </c>
      <c r="T22" s="7"/>
      <c r="U22" s="51">
        <f t="shared" si="1"/>
        <v>268289836668.08301</v>
      </c>
      <c r="V22" s="7"/>
      <c r="W22" s="12"/>
      <c r="AD22" s="11"/>
      <c r="AF22" s="11"/>
      <c r="AH22" s="45"/>
    </row>
    <row r="23" spans="1:37" ht="30" customHeight="1">
      <c r="A23" s="27" t="s">
        <v>18</v>
      </c>
      <c r="B23" s="7"/>
      <c r="C23" s="11">
        <v>0</v>
      </c>
      <c r="D23" s="7"/>
      <c r="E23" s="49">
        <f>VLOOKUP(A23,'درآمد ناشی از تغییر قیمت اوراق'!$A$7:$I$58,9,0)</f>
        <v>69543819004.510986</v>
      </c>
      <c r="F23" s="7"/>
      <c r="G23" s="117">
        <v>0</v>
      </c>
      <c r="H23" s="7"/>
      <c r="I23" s="49">
        <f t="shared" si="0"/>
        <v>69543819004.510986</v>
      </c>
      <c r="J23" s="7"/>
      <c r="K23" s="12"/>
      <c r="L23" s="7"/>
      <c r="M23" s="49">
        <f>VLOOKUP(A23,'درآمد سود سهام'!$A$7:$O$40,15,0)</f>
        <v>3569177560</v>
      </c>
      <c r="N23" s="7"/>
      <c r="O23" s="143">
        <f>VLOOKUP(A23,'درآمد ناشی از تغییر قیمت اوراق'!$A$7:$Q$53,17,0)</f>
        <v>60330954554.510986</v>
      </c>
      <c r="P23" s="143"/>
      <c r="Q23" s="143"/>
      <c r="R23" s="7"/>
      <c r="S23" s="49">
        <f>VLOOKUP(A23,'درآمد ناشی از فروش'!$A$7:$Q$63,17,0)</f>
        <v>3164475791</v>
      </c>
      <c r="T23" s="7"/>
      <c r="U23" s="51">
        <f t="shared" si="1"/>
        <v>67064607905.510986</v>
      </c>
      <c r="V23" s="7"/>
      <c r="W23" s="12"/>
      <c r="AD23" s="11"/>
      <c r="AF23" s="11"/>
      <c r="AH23" s="45"/>
    </row>
    <row r="24" spans="1:37" ht="30" customHeight="1">
      <c r="A24" s="27" t="s">
        <v>32</v>
      </c>
      <c r="B24" s="7"/>
      <c r="C24" s="11">
        <f>'درآمد سود سهام'!M36</f>
        <v>43712390209</v>
      </c>
      <c r="D24" s="7"/>
      <c r="E24" s="49">
        <f>VLOOKUP(A24,'درآمد ناشی از تغییر قیمت اوراق'!$A$7:$I$58,9,0)</f>
        <v>448654403098.84009</v>
      </c>
      <c r="F24" s="7"/>
      <c r="G24" s="117">
        <f>VLOOKUP(A24,'درآمد ناشی از فروش'!$A$7:$Q$64,9,0)</f>
        <v>-12760</v>
      </c>
      <c r="H24" s="7"/>
      <c r="I24" s="49">
        <f t="shared" si="0"/>
        <v>492366780547.84009</v>
      </c>
      <c r="J24" s="7"/>
      <c r="K24" s="12"/>
      <c r="L24" s="7"/>
      <c r="M24" s="49">
        <f>'درآمد سود سهام'!S36</f>
        <v>43712389109</v>
      </c>
      <c r="N24" s="7"/>
      <c r="O24" s="143">
        <f>VLOOKUP(A24,'درآمد ناشی از تغییر قیمت اوراق'!$A$7:$Q$53,17,0)</f>
        <v>572193419334.84009</v>
      </c>
      <c r="P24" s="143"/>
      <c r="Q24" s="143"/>
      <c r="R24" s="7"/>
      <c r="S24" s="49">
        <f>VLOOKUP(A24,'درآمد ناشی از فروش'!$A$7:$Q$63,17,0)</f>
        <v>542562335</v>
      </c>
      <c r="T24" s="7"/>
      <c r="U24" s="51">
        <f t="shared" si="1"/>
        <v>616448370778.84009</v>
      </c>
      <c r="V24" s="7"/>
      <c r="W24" s="12"/>
      <c r="AD24" s="11"/>
      <c r="AF24" s="11"/>
      <c r="AH24" s="45"/>
    </row>
    <row r="25" spans="1:37" ht="30" customHeight="1">
      <c r="A25" s="27" t="s">
        <v>20</v>
      </c>
      <c r="B25" s="7"/>
      <c r="C25" s="11">
        <f>'درآمد سود سهام'!M11</f>
        <v>0</v>
      </c>
      <c r="D25" s="7"/>
      <c r="E25" s="49">
        <f>VLOOKUP(A25,'درآمد ناشی از تغییر قیمت اوراق'!$A$7:$I$58,9,0)</f>
        <v>30444926172.384995</v>
      </c>
      <c r="F25" s="7"/>
      <c r="G25" s="117">
        <v>0</v>
      </c>
      <c r="H25" s="7"/>
      <c r="I25" s="49">
        <f t="shared" si="0"/>
        <v>30444926172.384995</v>
      </c>
      <c r="J25" s="7"/>
      <c r="K25" s="12"/>
      <c r="L25" s="7"/>
      <c r="M25" s="49">
        <f>'درآمد سود سهام'!S11</f>
        <v>4387819000</v>
      </c>
      <c r="N25" s="7"/>
      <c r="O25" s="143">
        <f>VLOOKUP(A25,'درآمد ناشی از تغییر قیمت اوراق'!$A$7:$Q$53,17,0)</f>
        <v>21153977022.384995</v>
      </c>
      <c r="P25" s="143"/>
      <c r="Q25" s="143"/>
      <c r="R25" s="7"/>
      <c r="S25" s="49">
        <f>VLOOKUP(A25,'درآمد ناشی از فروش'!$A$7:$Q$63,17,0)</f>
        <v>-6866484793</v>
      </c>
      <c r="T25" s="7"/>
      <c r="U25" s="51">
        <f t="shared" si="1"/>
        <v>18675311229.384995</v>
      </c>
      <c r="V25" s="7"/>
      <c r="W25" s="12"/>
      <c r="AD25" s="11"/>
      <c r="AF25" s="11"/>
      <c r="AH25" s="45"/>
    </row>
    <row r="26" spans="1:37" ht="30" customHeight="1">
      <c r="A26" s="27" t="s">
        <v>38</v>
      </c>
      <c r="B26" s="7"/>
      <c r="C26" s="11">
        <f>'درآمد سود سهام'!M28</f>
        <v>0</v>
      </c>
      <c r="D26" s="7"/>
      <c r="E26" s="49">
        <f>VLOOKUP(A26,'درآمد ناشی از تغییر قیمت اوراق'!$A$7:$I$58,9,0)</f>
        <v>3142936050.7103996</v>
      </c>
      <c r="F26" s="87"/>
      <c r="G26" s="117">
        <f>VLOOKUP(A26,'درآمد ناشی از فروش'!$A$7:$Q$64,9,0)</f>
        <v>9475895005</v>
      </c>
      <c r="H26" s="7"/>
      <c r="I26" s="49">
        <f t="shared" si="0"/>
        <v>12618831055.7104</v>
      </c>
      <c r="J26" s="7"/>
      <c r="K26" s="12"/>
      <c r="L26" s="7"/>
      <c r="M26" s="49">
        <f>'درآمد سود سهام'!S28</f>
        <v>384796088</v>
      </c>
      <c r="N26" s="7"/>
      <c r="O26" s="143">
        <f>VLOOKUP(A26,'درآمد ناشی از تغییر قیمت اوراق'!$A$7:$Q$53,17,0)</f>
        <v>1573402097.7103996</v>
      </c>
      <c r="P26" s="143"/>
      <c r="Q26" s="143"/>
      <c r="R26" s="7"/>
      <c r="S26" s="49">
        <f>VLOOKUP(A26,'درآمد ناشی از فروش'!$A$7:$Q$63,17,0)</f>
        <v>10915630471</v>
      </c>
      <c r="T26" s="7"/>
      <c r="U26" s="51">
        <f t="shared" si="1"/>
        <v>12873828656.7104</v>
      </c>
      <c r="V26" s="7"/>
      <c r="W26" s="12"/>
      <c r="AD26" s="11"/>
      <c r="AF26" s="11"/>
      <c r="AH26" s="45"/>
    </row>
    <row r="27" spans="1:37" ht="30" customHeight="1">
      <c r="A27" s="27" t="s">
        <v>25</v>
      </c>
      <c r="B27" s="7"/>
      <c r="C27" s="11">
        <v>0</v>
      </c>
      <c r="D27" s="7"/>
      <c r="E27" s="49">
        <f>VLOOKUP(A27,'درآمد ناشی از تغییر قیمت اوراق'!$A$7:$I$58,9,0)</f>
        <v>16694056260.859604</v>
      </c>
      <c r="F27" s="7"/>
      <c r="G27" s="117">
        <f>VLOOKUP(A27,'درآمد ناشی از فروش'!$A$7:$Q$64,9,0)</f>
        <v>0</v>
      </c>
      <c r="H27" s="7"/>
      <c r="I27" s="49">
        <f t="shared" si="0"/>
        <v>16694056260.859604</v>
      </c>
      <c r="J27" s="7"/>
      <c r="K27" s="12"/>
      <c r="L27" s="7"/>
      <c r="M27" s="49">
        <v>0</v>
      </c>
      <c r="N27" s="7"/>
      <c r="O27" s="143">
        <f>VLOOKUP(A27,'درآمد ناشی از تغییر قیمت اوراق'!$A$7:$Q$53,17,0)</f>
        <v>17725180769.859604</v>
      </c>
      <c r="P27" s="143"/>
      <c r="Q27" s="143"/>
      <c r="R27" s="7"/>
      <c r="S27" s="49">
        <f>VLOOKUP(A27,'درآمد ناشی از فروش'!$A$7:$Q$63,17,0)</f>
        <v>7929606203</v>
      </c>
      <c r="T27" s="7"/>
      <c r="U27" s="51">
        <f t="shared" si="1"/>
        <v>25654786972.859604</v>
      </c>
      <c r="V27" s="7"/>
      <c r="W27" s="12"/>
      <c r="AD27" s="11"/>
      <c r="AF27" s="11"/>
      <c r="AH27" s="45"/>
      <c r="AJ27" s="143"/>
      <c r="AK27" s="143"/>
    </row>
    <row r="28" spans="1:37" ht="30" customHeight="1">
      <c r="A28" s="27" t="s">
        <v>129</v>
      </c>
      <c r="B28" s="7"/>
      <c r="C28" s="11">
        <v>0</v>
      </c>
      <c r="D28" s="7"/>
      <c r="E28" s="49">
        <v>0</v>
      </c>
      <c r="F28" s="7"/>
      <c r="G28" s="117">
        <v>0</v>
      </c>
      <c r="H28" s="7"/>
      <c r="I28" s="49">
        <f t="shared" si="0"/>
        <v>0</v>
      </c>
      <c r="J28" s="7"/>
      <c r="K28" s="12"/>
      <c r="L28" s="7"/>
      <c r="M28" s="49">
        <v>0</v>
      </c>
      <c r="N28" s="7"/>
      <c r="O28" s="143">
        <v>0</v>
      </c>
      <c r="P28" s="143"/>
      <c r="Q28" s="143"/>
      <c r="R28" s="7"/>
      <c r="S28" s="49">
        <f>VLOOKUP(A28,'درآمد ناشی از فروش'!$A$7:$Q$63,17,0)</f>
        <v>-18364754667</v>
      </c>
      <c r="T28" s="7"/>
      <c r="U28" s="51">
        <f t="shared" si="1"/>
        <v>-18364754667</v>
      </c>
      <c r="V28" s="7"/>
      <c r="W28" s="12"/>
      <c r="AD28" s="11"/>
      <c r="AF28" s="11"/>
      <c r="AH28" s="45"/>
    </row>
    <row r="29" spans="1:37" ht="30" customHeight="1">
      <c r="A29" s="27" t="s">
        <v>34</v>
      </c>
      <c r="B29" s="7"/>
      <c r="C29" s="11">
        <v>0</v>
      </c>
      <c r="D29" s="7"/>
      <c r="E29" s="49">
        <f>VLOOKUP(A29,'درآمد ناشی از تغییر قیمت اوراق'!$A$7:$I$58,9,0)</f>
        <v>20398446299</v>
      </c>
      <c r="F29" s="7"/>
      <c r="G29" s="117">
        <v>0</v>
      </c>
      <c r="H29" s="7"/>
      <c r="I29" s="49">
        <f t="shared" si="0"/>
        <v>20398446299</v>
      </c>
      <c r="J29" s="7"/>
      <c r="K29" s="12"/>
      <c r="L29" s="7"/>
      <c r="M29" s="49">
        <f>VLOOKUP(A29,'درآمد سود سهام'!$A$7:$O$40,15,0)</f>
        <v>348000000</v>
      </c>
      <c r="N29" s="7"/>
      <c r="O29" s="143">
        <f>VLOOKUP(A29,'درآمد ناشی از تغییر قیمت اوراق'!$A$7:$Q$53,17,0)</f>
        <v>23994594363</v>
      </c>
      <c r="P29" s="143"/>
      <c r="Q29" s="143"/>
      <c r="R29" s="7"/>
      <c r="S29" s="49">
        <f>VLOOKUP(A29,'درآمد ناشی از فروش'!$A$7:$Q$63,17,0)</f>
        <v>-1522730661</v>
      </c>
      <c r="T29" s="7"/>
      <c r="U29" s="51">
        <f t="shared" si="1"/>
        <v>22819863702</v>
      </c>
      <c r="V29" s="7"/>
      <c r="W29" s="12"/>
      <c r="Y29" s="27"/>
      <c r="AD29" s="11"/>
      <c r="AF29" s="11"/>
      <c r="AH29" s="45"/>
    </row>
    <row r="30" spans="1:37" ht="30" customHeight="1">
      <c r="A30" s="27" t="s">
        <v>133</v>
      </c>
      <c r="B30" s="7"/>
      <c r="C30" s="11">
        <f>'درآمد سود سهام'!M34</f>
        <v>0</v>
      </c>
      <c r="D30" s="7"/>
      <c r="E30" s="49">
        <f>VLOOKUP(A30,'درآمد ناشی از تغییر قیمت اوراق'!$A$7:$I$58,9,0)</f>
        <v>236292509746</v>
      </c>
      <c r="F30" s="7"/>
      <c r="G30" s="117">
        <f>'درآمد ناشی از فروش'!I25</f>
        <v>0</v>
      </c>
      <c r="H30" s="7"/>
      <c r="I30" s="49">
        <f t="shared" si="0"/>
        <v>236292509746</v>
      </c>
      <c r="J30" s="7"/>
      <c r="K30" s="12"/>
      <c r="L30" s="7"/>
      <c r="M30" s="49">
        <f>'درآمد سود سهام'!S34</f>
        <v>32802790419</v>
      </c>
      <c r="N30" s="7"/>
      <c r="O30" s="143">
        <f>VLOOKUP(A30,'درآمد ناشی از تغییر قیمت اوراق'!$A$7:$Q$53,17,0)</f>
        <v>308234608148</v>
      </c>
      <c r="P30" s="143"/>
      <c r="Q30" s="143"/>
      <c r="R30" s="7"/>
      <c r="S30" s="49">
        <f>VLOOKUP(A30,'درآمد ناشی از فروش'!$A$7:$Q$63,17,0)</f>
        <v>-11034940841</v>
      </c>
      <c r="T30" s="7"/>
      <c r="U30" s="51">
        <f t="shared" si="1"/>
        <v>330002457726</v>
      </c>
      <c r="V30" s="7"/>
      <c r="W30" s="12"/>
      <c r="Y30" s="27"/>
      <c r="AD30" s="11"/>
      <c r="AF30" s="11"/>
      <c r="AH30" s="45"/>
    </row>
    <row r="31" spans="1:37" ht="30" customHeight="1">
      <c r="A31" s="27" t="s">
        <v>147</v>
      </c>
      <c r="B31" s="7"/>
      <c r="C31" s="11">
        <f>'درآمد سود سهام'!M12</f>
        <v>0</v>
      </c>
      <c r="D31" s="7"/>
      <c r="E31" s="49">
        <f>VLOOKUP(A31,'درآمد ناشی از تغییر قیمت اوراق'!$A$7:$I$58,9,0)</f>
        <v>37494479982.608002</v>
      </c>
      <c r="F31" s="7"/>
      <c r="G31" s="117">
        <v>0</v>
      </c>
      <c r="H31" s="7"/>
      <c r="I31" s="49">
        <f t="shared" si="0"/>
        <v>37494479982.608002</v>
      </c>
      <c r="J31" s="7"/>
      <c r="K31" s="12"/>
      <c r="L31" s="7"/>
      <c r="M31" s="49">
        <f>'درآمد سود سهام'!S12</f>
        <v>6902824050</v>
      </c>
      <c r="N31" s="7"/>
      <c r="O31" s="143">
        <f>VLOOKUP(A31,'درآمد ناشی از تغییر قیمت اوراق'!$A$7:$Q$53,17,0)</f>
        <v>44534342173.608002</v>
      </c>
      <c r="P31" s="143"/>
      <c r="Q31" s="143"/>
      <c r="R31" s="7"/>
      <c r="S31" s="49">
        <f>VLOOKUP(A31,'درآمد ناشی از فروش'!$A$7:$Q$63,17,0)</f>
        <v>299439929</v>
      </c>
      <c r="T31" s="7"/>
      <c r="U31" s="51">
        <f t="shared" si="1"/>
        <v>51736606152.608002</v>
      </c>
      <c r="V31" s="7"/>
      <c r="W31" s="12"/>
      <c r="AD31" s="11"/>
      <c r="AF31" s="11"/>
      <c r="AH31" s="45"/>
    </row>
    <row r="32" spans="1:37" ht="30" customHeight="1">
      <c r="A32" s="27" t="s">
        <v>134</v>
      </c>
      <c r="B32" s="7"/>
      <c r="C32" s="11">
        <v>0</v>
      </c>
      <c r="D32" s="7"/>
      <c r="E32" s="49">
        <v>0</v>
      </c>
      <c r="F32" s="7"/>
      <c r="G32" s="117">
        <v>0</v>
      </c>
      <c r="H32" s="7"/>
      <c r="I32" s="49">
        <f t="shared" si="0"/>
        <v>0</v>
      </c>
      <c r="J32" s="7"/>
      <c r="K32" s="12"/>
      <c r="L32" s="7"/>
      <c r="M32" s="49">
        <v>0</v>
      </c>
      <c r="N32" s="7"/>
      <c r="O32" s="143">
        <v>0</v>
      </c>
      <c r="P32" s="143"/>
      <c r="Q32" s="143"/>
      <c r="R32" s="7"/>
      <c r="S32" s="49">
        <f>VLOOKUP(A32,'درآمد ناشی از فروش'!$A$7:$Q$63,17,0)</f>
        <v>-1150667688</v>
      </c>
      <c r="T32" s="7"/>
      <c r="U32" s="51">
        <f t="shared" si="1"/>
        <v>-1150667688</v>
      </c>
      <c r="V32" s="7"/>
      <c r="W32" s="12"/>
      <c r="Y32" s="27"/>
      <c r="AD32" s="11"/>
      <c r="AF32" s="11"/>
      <c r="AH32" s="45"/>
    </row>
    <row r="33" spans="1:35" ht="30" customHeight="1">
      <c r="A33" s="27" t="s">
        <v>76</v>
      </c>
      <c r="B33" s="7"/>
      <c r="C33" s="11">
        <v>0</v>
      </c>
      <c r="D33" s="7"/>
      <c r="E33" s="49">
        <v>0</v>
      </c>
      <c r="F33" s="7"/>
      <c r="G33" s="117">
        <v>0</v>
      </c>
      <c r="H33" s="7"/>
      <c r="I33" s="49">
        <f t="shared" si="0"/>
        <v>0</v>
      </c>
      <c r="J33" s="7"/>
      <c r="K33" s="12"/>
      <c r="L33" s="7"/>
      <c r="M33" s="49">
        <v>0</v>
      </c>
      <c r="N33" s="7"/>
      <c r="O33" s="143">
        <v>0</v>
      </c>
      <c r="P33" s="143"/>
      <c r="Q33" s="143"/>
      <c r="R33" s="7"/>
      <c r="S33" s="49">
        <f>VLOOKUP(A33,'درآمد ناشی از فروش'!$A$7:$Q$63,17,0)</f>
        <v>-182155</v>
      </c>
      <c r="T33" s="7"/>
      <c r="U33" s="51">
        <f t="shared" si="1"/>
        <v>-182155</v>
      </c>
      <c r="V33" s="7"/>
      <c r="W33" s="12"/>
      <c r="Y33" s="27"/>
      <c r="AD33" s="11"/>
      <c r="AF33" s="11"/>
      <c r="AH33" s="45"/>
    </row>
    <row r="34" spans="1:35" ht="30" customHeight="1">
      <c r="A34" s="27" t="s">
        <v>135</v>
      </c>
      <c r="B34" s="7"/>
      <c r="C34" s="11">
        <v>0</v>
      </c>
      <c r="D34" s="7"/>
      <c r="E34" s="49">
        <f>VLOOKUP(A34,'درآمد ناشی از تغییر قیمت اوراق'!$A$7:$I$58,9,0)</f>
        <v>448437184.63012004</v>
      </c>
      <c r="F34" s="7"/>
      <c r="G34" s="117">
        <v>0</v>
      </c>
      <c r="H34" s="7"/>
      <c r="I34" s="49">
        <f t="shared" si="0"/>
        <v>448437184.63012004</v>
      </c>
      <c r="J34" s="7"/>
      <c r="K34" s="12"/>
      <c r="L34" s="7"/>
      <c r="M34" s="49">
        <f>VLOOKUP(A34,'درآمد سود سهام'!$A$7:$O$40,15,0)</f>
        <v>126237600</v>
      </c>
      <c r="N34" s="7"/>
      <c r="O34" s="143">
        <f>VLOOKUP(A34,'درآمد ناشی از تغییر قیمت اوراق'!$A$7:$Q$53,17,0)</f>
        <v>312880575.63012004</v>
      </c>
      <c r="P34" s="143"/>
      <c r="Q34" s="143"/>
      <c r="R34" s="7"/>
      <c r="S34" s="49">
        <f>VLOOKUP(A34,'درآمد ناشی از فروش'!$A$7:$Q$63,17,0)</f>
        <v>-66048511</v>
      </c>
      <c r="T34" s="7"/>
      <c r="U34" s="51">
        <f t="shared" si="1"/>
        <v>373069664.63012004</v>
      </c>
      <c r="V34" s="7"/>
      <c r="W34" s="12"/>
      <c r="AD34" s="11"/>
      <c r="AF34" s="11"/>
      <c r="AH34" s="45"/>
    </row>
    <row r="35" spans="1:35" ht="30" customHeight="1">
      <c r="A35" s="27" t="s">
        <v>29</v>
      </c>
      <c r="B35" s="7"/>
      <c r="C35" s="11">
        <v>0</v>
      </c>
      <c r="D35" s="7"/>
      <c r="E35" s="49">
        <f>VLOOKUP(A35,'درآمد ناشی از تغییر قیمت اوراق'!$A$7:$I$58,9,0)</f>
        <v>382778487582.86499</v>
      </c>
      <c r="F35" s="7"/>
      <c r="G35" s="117">
        <f>VLOOKUP(A35,'درآمد ناشی از فروش'!$A$7:$Q$64,9,0)</f>
        <v>0</v>
      </c>
      <c r="H35" s="7"/>
      <c r="I35" s="49">
        <f t="shared" si="0"/>
        <v>382778487582.86499</v>
      </c>
      <c r="J35" s="7"/>
      <c r="K35" s="12"/>
      <c r="L35" s="7"/>
      <c r="M35" s="49">
        <f>VLOOKUP(A35,'درآمد سود سهام'!$A$7:$O$40,15,0)</f>
        <v>23925000000</v>
      </c>
      <c r="N35" s="7"/>
      <c r="O35" s="143">
        <f>VLOOKUP(A35,'درآمد ناشی از تغییر قیمت اوراق'!$A$7:$Q$53,17,0)</f>
        <v>639012192256.86499</v>
      </c>
      <c r="P35" s="143"/>
      <c r="Q35" s="143"/>
      <c r="R35" s="7"/>
      <c r="S35" s="49">
        <f>VLOOKUP(A35,'درآمد ناشی از فروش'!$A$7:$Q$63,17,0)</f>
        <v>67387886532</v>
      </c>
      <c r="T35" s="7"/>
      <c r="U35" s="51">
        <f t="shared" si="1"/>
        <v>730325078788.86499</v>
      </c>
      <c r="V35" s="7"/>
      <c r="W35" s="12"/>
      <c r="Y35" s="19"/>
      <c r="Z35" s="19"/>
      <c r="AA35" s="19"/>
      <c r="AB35" s="88"/>
      <c r="AC35" s="19"/>
      <c r="AD35" s="53"/>
      <c r="AE35" s="19"/>
      <c r="AF35" s="53"/>
      <c r="AG35" s="19"/>
      <c r="AH35" s="81"/>
      <c r="AI35" s="81"/>
    </row>
    <row r="36" spans="1:35" ht="30" customHeight="1">
      <c r="A36" s="27" t="s">
        <v>26</v>
      </c>
      <c r="B36" s="7"/>
      <c r="C36" s="11">
        <v>0</v>
      </c>
      <c r="D36" s="7"/>
      <c r="E36" s="49">
        <v>0</v>
      </c>
      <c r="F36" s="7"/>
      <c r="G36" s="117">
        <v>0</v>
      </c>
      <c r="H36" s="7"/>
      <c r="I36" s="49">
        <f t="shared" si="0"/>
        <v>0</v>
      </c>
      <c r="J36" s="7"/>
      <c r="K36" s="12"/>
      <c r="L36" s="7"/>
      <c r="M36" s="49">
        <v>0</v>
      </c>
      <c r="N36" s="7"/>
      <c r="O36" s="143">
        <v>0</v>
      </c>
      <c r="P36" s="143"/>
      <c r="Q36" s="143"/>
      <c r="R36" s="7"/>
      <c r="S36" s="49">
        <f>VLOOKUP(A36,'درآمد ناشی از فروش'!$A$7:$Q$63,17,0)</f>
        <v>605767129</v>
      </c>
      <c r="T36" s="7"/>
      <c r="U36" s="51">
        <f t="shared" si="1"/>
        <v>605767129</v>
      </c>
      <c r="V36" s="7"/>
      <c r="W36" s="12"/>
    </row>
    <row r="37" spans="1:35" ht="30" customHeight="1">
      <c r="A37" s="27" t="s">
        <v>123</v>
      </c>
      <c r="B37" s="7"/>
      <c r="C37" s="11">
        <f>'درآمد سود سهام'!M35</f>
        <v>3306075923</v>
      </c>
      <c r="D37" s="7"/>
      <c r="E37" s="49">
        <f>VLOOKUP(A37,'درآمد ناشی از تغییر قیمت اوراق'!$A$7:$I$58,9,0)</f>
        <v>33159315959.286499</v>
      </c>
      <c r="F37" s="7"/>
      <c r="G37" s="117">
        <f>VLOOKUP(A37,'درآمد ناشی از فروش'!$A$7:$Q$64,9,0)</f>
        <v>0</v>
      </c>
      <c r="H37" s="7"/>
      <c r="I37" s="49">
        <f t="shared" si="0"/>
        <v>36465391882.286499</v>
      </c>
      <c r="J37" s="7"/>
      <c r="K37" s="12"/>
      <c r="L37" s="7"/>
      <c r="M37" s="49">
        <f>'درآمد سود سهام'!S35</f>
        <v>3306075923</v>
      </c>
      <c r="N37" s="7"/>
      <c r="O37" s="143">
        <f>VLOOKUP(A37,'درآمد ناشی از تغییر قیمت اوراق'!$A$7:$Q$53,17,0)</f>
        <v>58373637152.286499</v>
      </c>
      <c r="P37" s="143"/>
      <c r="Q37" s="143"/>
      <c r="R37" s="7"/>
      <c r="S37" s="49">
        <f>VLOOKUP(A37,'درآمد ناشی از فروش'!$A$7:$Q$63,17,0)</f>
        <v>4081582679</v>
      </c>
      <c r="T37" s="7"/>
      <c r="U37" s="51">
        <f t="shared" si="1"/>
        <v>65761295754.286499</v>
      </c>
      <c r="V37" s="7"/>
      <c r="W37" s="12"/>
    </row>
    <row r="38" spans="1:35" ht="30" customHeight="1">
      <c r="A38" s="27" t="s">
        <v>130</v>
      </c>
      <c r="B38" s="7"/>
      <c r="C38" s="11">
        <v>0</v>
      </c>
      <c r="D38" s="7"/>
      <c r="E38" s="49">
        <f>VLOOKUP(A38,'درآمد ناشی از تغییر قیمت اوراق'!$A$7:$I$58,9,0)</f>
        <v>18707063768.567497</v>
      </c>
      <c r="F38" s="7"/>
      <c r="G38" s="117">
        <f>'درآمد ناشی از فروش'!I41</f>
        <v>13643634608</v>
      </c>
      <c r="H38" s="7"/>
      <c r="I38" s="49">
        <f t="shared" si="0"/>
        <v>32350698376.567497</v>
      </c>
      <c r="J38" s="7"/>
      <c r="K38" s="12"/>
      <c r="L38" s="7"/>
      <c r="M38" s="49">
        <f>'درآمد سود سهام'!S10</f>
        <v>1030012650</v>
      </c>
      <c r="N38" s="7"/>
      <c r="O38" s="143">
        <f>VLOOKUP(A38,'درآمد ناشی از تغییر قیمت اوراق'!$A$7:$Q$53,17,0)</f>
        <v>17865454571.567497</v>
      </c>
      <c r="P38" s="143"/>
      <c r="Q38" s="143"/>
      <c r="R38" s="7"/>
      <c r="S38" s="49">
        <f>VLOOKUP(A38,'درآمد ناشی از فروش'!$A$7:$Q$63,17,0)</f>
        <v>12996961591</v>
      </c>
      <c r="T38" s="7"/>
      <c r="U38" s="51">
        <f t="shared" si="1"/>
        <v>31892428812.567497</v>
      </c>
      <c r="V38" s="7"/>
      <c r="W38" s="12"/>
    </row>
    <row r="39" spans="1:35" ht="30" customHeight="1">
      <c r="A39" s="27" t="s">
        <v>77</v>
      </c>
      <c r="B39" s="7"/>
      <c r="C39" s="11">
        <v>0</v>
      </c>
      <c r="D39" s="7"/>
      <c r="E39" s="49">
        <v>0</v>
      </c>
      <c r="F39" s="7"/>
      <c r="G39" s="117">
        <v>0</v>
      </c>
      <c r="H39" s="7"/>
      <c r="I39" s="49">
        <f t="shared" si="0"/>
        <v>0</v>
      </c>
      <c r="J39" s="7"/>
      <c r="K39" s="12"/>
      <c r="L39" s="7"/>
      <c r="M39" s="49">
        <v>0</v>
      </c>
      <c r="N39" s="7"/>
      <c r="O39" s="143">
        <v>0</v>
      </c>
      <c r="P39" s="143"/>
      <c r="Q39" s="143"/>
      <c r="R39" s="7"/>
      <c r="S39" s="49">
        <f>VLOOKUP(A39,'درآمد ناشی از فروش'!$A$7:$Q$63,17,0)</f>
        <v>451185132</v>
      </c>
      <c r="T39" s="7"/>
      <c r="U39" s="51">
        <f t="shared" si="1"/>
        <v>451185132</v>
      </c>
      <c r="V39" s="7"/>
      <c r="W39" s="12"/>
    </row>
    <row r="40" spans="1:35" ht="30" customHeight="1">
      <c r="A40" s="27" t="s">
        <v>146</v>
      </c>
      <c r="B40" s="7"/>
      <c r="C40" s="11">
        <f>'درآمد سود سهام'!M30</f>
        <v>0</v>
      </c>
      <c r="D40" s="7"/>
      <c r="E40" s="49">
        <f>VLOOKUP(A40,'درآمد ناشی از تغییر قیمت اوراق'!$A$7:$I$58,9,0)</f>
        <v>6974620869</v>
      </c>
      <c r="F40" s="7"/>
      <c r="G40" s="117">
        <f>'درآمد ناشی از فروش'!I21</f>
        <v>-206097202</v>
      </c>
      <c r="H40" s="7"/>
      <c r="I40" s="49">
        <f t="shared" si="0"/>
        <v>6768523667</v>
      </c>
      <c r="J40" s="7"/>
      <c r="K40" s="12"/>
      <c r="L40" s="7"/>
      <c r="M40" s="49">
        <f>'درآمد سود سهام'!S30</f>
        <v>4899569760</v>
      </c>
      <c r="N40" s="7"/>
      <c r="O40" s="143">
        <f>VLOOKUP(A40,'درآمد ناشی از تغییر قیمت اوراق'!$A$7:$Q$53,17,0)</f>
        <v>-2815668686</v>
      </c>
      <c r="P40" s="143"/>
      <c r="Q40" s="143"/>
      <c r="R40" s="7"/>
      <c r="S40" s="49">
        <f>VLOOKUP(A40,'درآمد ناشی از فروش'!$A$7:$Q$63,17,0)</f>
        <v>-10203166716</v>
      </c>
      <c r="T40" s="7"/>
      <c r="U40" s="51">
        <f t="shared" si="1"/>
        <v>-8119265642</v>
      </c>
      <c r="V40" s="7"/>
      <c r="W40" s="12"/>
    </row>
    <row r="41" spans="1:35" ht="30" customHeight="1">
      <c r="A41" s="27" t="s">
        <v>41</v>
      </c>
      <c r="B41" s="7"/>
      <c r="C41" s="11">
        <v>0</v>
      </c>
      <c r="D41" s="7"/>
      <c r="E41" s="49">
        <v>0</v>
      </c>
      <c r="F41" s="7"/>
      <c r="G41" s="117">
        <v>0</v>
      </c>
      <c r="H41" s="7"/>
      <c r="I41" s="49">
        <f t="shared" si="0"/>
        <v>0</v>
      </c>
      <c r="J41" s="7"/>
      <c r="K41" s="12"/>
      <c r="L41" s="7"/>
      <c r="M41" s="49">
        <f>VLOOKUP(A41,'درآمد سود سهام'!$A$7:$O$40,15,0)</f>
        <v>364500000</v>
      </c>
      <c r="N41" s="7"/>
      <c r="O41" s="143">
        <v>0</v>
      </c>
      <c r="P41" s="143"/>
      <c r="Q41" s="143"/>
      <c r="R41" s="7"/>
      <c r="S41" s="49">
        <f>VLOOKUP(A41,'درآمد ناشی از فروش'!$A$7:$Q$63,17,0)</f>
        <v>-4726200801</v>
      </c>
      <c r="T41" s="7"/>
      <c r="U41" s="51">
        <f t="shared" si="1"/>
        <v>-4361700801</v>
      </c>
      <c r="V41" s="7"/>
      <c r="W41" s="12"/>
    </row>
    <row r="42" spans="1:35" ht="30" customHeight="1">
      <c r="A42" s="27" t="s">
        <v>136</v>
      </c>
      <c r="B42" s="7"/>
      <c r="C42" s="11">
        <v>0</v>
      </c>
      <c r="D42" s="7"/>
      <c r="E42" s="49">
        <f>VLOOKUP(A42,'درآمد ناشی از تغییر قیمت اوراق'!$A$7:$I$58,9,0)</f>
        <v>15668898932.535995</v>
      </c>
      <c r="F42" s="7"/>
      <c r="G42" s="117">
        <f>VLOOKUP(A42,'درآمد ناشی از فروش'!$A$7:$Q$64,9,0)</f>
        <v>0</v>
      </c>
      <c r="H42" s="7"/>
      <c r="I42" s="49">
        <f t="shared" si="0"/>
        <v>15668898932.535995</v>
      </c>
      <c r="J42" s="7"/>
      <c r="K42" s="12"/>
      <c r="L42" s="7"/>
      <c r="M42" s="49">
        <f>VLOOKUP(A42,'درآمد سود سهام'!$A$7:$O$40,15,0)</f>
        <v>271060244</v>
      </c>
      <c r="N42" s="7"/>
      <c r="O42" s="143">
        <f>VLOOKUP(A42,'درآمد ناشی از تغییر قیمت اوراق'!$A$7:$Q$53,17,0)</f>
        <v>10473628279.535995</v>
      </c>
      <c r="P42" s="143"/>
      <c r="Q42" s="143"/>
      <c r="R42" s="7"/>
      <c r="S42" s="49">
        <f>VLOOKUP(A42,'درآمد ناشی از فروش'!$A$7:$Q$63,17,0)</f>
        <v>-1517726276</v>
      </c>
      <c r="T42" s="7"/>
      <c r="U42" s="51">
        <f t="shared" si="1"/>
        <v>9226962247.5359955</v>
      </c>
      <c r="V42" s="7"/>
      <c r="W42" s="12"/>
    </row>
    <row r="43" spans="1:35" ht="30" customHeight="1">
      <c r="A43" s="27" t="s">
        <v>36</v>
      </c>
      <c r="B43" s="7"/>
      <c r="C43" s="11">
        <v>0</v>
      </c>
      <c r="D43" s="7"/>
      <c r="E43" s="49">
        <v>0</v>
      </c>
      <c r="F43" s="7"/>
      <c r="G43" s="117">
        <v>0</v>
      </c>
      <c r="H43" s="7"/>
      <c r="I43" s="49">
        <f t="shared" si="0"/>
        <v>0</v>
      </c>
      <c r="J43" s="7"/>
      <c r="K43" s="12"/>
      <c r="L43" s="7"/>
      <c r="M43" s="49">
        <f>VLOOKUP(A43,'درآمد سود سهام'!$A$7:$O$40,15,0)</f>
        <v>1865339000</v>
      </c>
      <c r="N43" s="7"/>
      <c r="O43" s="143">
        <v>0</v>
      </c>
      <c r="P43" s="143"/>
      <c r="Q43" s="143"/>
      <c r="R43" s="7"/>
      <c r="S43" s="49">
        <f>VLOOKUP(A43,'درآمد ناشی از فروش'!$A$7:$Q$63,17,0)</f>
        <v>-7893343402</v>
      </c>
      <c r="T43" s="7"/>
      <c r="U43" s="51">
        <f t="shared" si="1"/>
        <v>-6028004402</v>
      </c>
      <c r="V43" s="7"/>
      <c r="W43" s="12"/>
    </row>
    <row r="44" spans="1:35" ht="30" customHeight="1">
      <c r="A44" s="27" t="s">
        <v>24</v>
      </c>
      <c r="B44" s="7"/>
      <c r="C44" s="11">
        <f>'درآمد سود سهام'!M37</f>
        <v>5800282593</v>
      </c>
      <c r="D44" s="7"/>
      <c r="E44" s="49">
        <f>VLOOKUP(A44,'درآمد ناشی از تغییر قیمت اوراق'!$A$7:$I$58,9,0)</f>
        <v>53948736342.684998</v>
      </c>
      <c r="F44" s="7"/>
      <c r="G44" s="117">
        <f>VLOOKUP(A44,'درآمد ناشی از فروش'!$A$7:$Q$64,9,0)</f>
        <v>0</v>
      </c>
      <c r="H44" s="7"/>
      <c r="I44" s="49">
        <f t="shared" si="0"/>
        <v>59749018935.684998</v>
      </c>
      <c r="J44" s="7"/>
      <c r="K44" s="12"/>
      <c r="L44" s="7"/>
      <c r="M44" s="49">
        <f>'درآمد سود سهام'!S37</f>
        <v>5800282593</v>
      </c>
      <c r="N44" s="7"/>
      <c r="O44" s="143">
        <f>VLOOKUP(A44,'درآمد ناشی از تغییر قیمت اوراق'!$A$7:$Q$53,17,0)</f>
        <v>61642806608.684998</v>
      </c>
      <c r="P44" s="143"/>
      <c r="Q44" s="143"/>
      <c r="R44" s="7"/>
      <c r="S44" s="49">
        <f>VLOOKUP(A44,'درآمد ناشی از فروش'!$A$7:$Q$63,17,0)</f>
        <v>23044121456</v>
      </c>
      <c r="T44" s="7"/>
      <c r="U44" s="51">
        <f t="shared" si="1"/>
        <v>90487210657.684998</v>
      </c>
      <c r="V44" s="7"/>
      <c r="W44" s="12"/>
    </row>
    <row r="45" spans="1:35" ht="30" customHeight="1">
      <c r="A45" s="27" t="s">
        <v>137</v>
      </c>
      <c r="B45" s="7"/>
      <c r="C45" s="11">
        <v>0</v>
      </c>
      <c r="D45" s="7"/>
      <c r="E45" s="49">
        <f>VLOOKUP(A45,'درآمد ناشی از تغییر قیمت اوراق'!$A$7:$I$58,9,0)</f>
        <v>94181104579.234009</v>
      </c>
      <c r="F45" s="7"/>
      <c r="G45" s="117">
        <f>VLOOKUP(A45,'درآمد ناشی از فروش'!$A$7:$Q$64,9,0)</f>
        <v>47427970403</v>
      </c>
      <c r="H45" s="7"/>
      <c r="I45" s="49">
        <f t="shared" si="0"/>
        <v>141609074982.23401</v>
      </c>
      <c r="J45" s="7"/>
      <c r="K45" s="12"/>
      <c r="L45" s="7"/>
      <c r="M45" s="49">
        <f>VLOOKUP(A45,'درآمد سود سهام'!$A$7:$O$40,15,0)</f>
        <v>13585568150</v>
      </c>
      <c r="N45" s="7"/>
      <c r="O45" s="143">
        <f>VLOOKUP(A45,'درآمد ناشی از تغییر قیمت اوراق'!$A$7:$Q$53,17,0)</f>
        <v>137041342146.23401</v>
      </c>
      <c r="P45" s="143"/>
      <c r="Q45" s="143"/>
      <c r="R45" s="7"/>
      <c r="S45" s="49">
        <f>VLOOKUP(A45,'درآمد ناشی از فروش'!$A$7:$Q$63,17,0)</f>
        <v>49288394106</v>
      </c>
      <c r="T45" s="7"/>
      <c r="U45" s="51">
        <f t="shared" si="1"/>
        <v>199915304402.23401</v>
      </c>
      <c r="V45" s="7"/>
      <c r="W45" s="12"/>
    </row>
    <row r="46" spans="1:35" ht="30" customHeight="1">
      <c r="A46" s="27" t="s">
        <v>138</v>
      </c>
      <c r="B46" s="7"/>
      <c r="C46" s="11">
        <v>0</v>
      </c>
      <c r="D46" s="7"/>
      <c r="E46" s="49">
        <f>VLOOKUP(A46,'درآمد ناشی از تغییر قیمت اوراق'!$A$7:$I$58,9,0)</f>
        <v>121680455840.97302</v>
      </c>
      <c r="F46" s="7"/>
      <c r="G46" s="117">
        <f>VLOOKUP(A46,'درآمد ناشی از فروش'!$A$7:$Q$64,9,0)</f>
        <v>15364538145</v>
      </c>
      <c r="H46" s="7"/>
      <c r="I46" s="49">
        <f t="shared" si="0"/>
        <v>137044993985.97302</v>
      </c>
      <c r="J46" s="7"/>
      <c r="K46" s="12"/>
      <c r="L46" s="7"/>
      <c r="M46" s="49">
        <f>VLOOKUP(A46,'درآمد سود سهام'!$A$7:$O$40,15,0)</f>
        <v>11750844000</v>
      </c>
      <c r="N46" s="7"/>
      <c r="O46" s="143">
        <f>VLOOKUP(A46,'درآمد ناشی از تغییر قیمت اوراق'!$A$7:$Q$53,17,0)</f>
        <v>157887633885.97302</v>
      </c>
      <c r="P46" s="143"/>
      <c r="Q46" s="143"/>
      <c r="R46" s="7"/>
      <c r="S46" s="49">
        <f>VLOOKUP(A46,'درآمد ناشی از فروش'!$A$7:$Q$63,17,0)</f>
        <v>17955777416</v>
      </c>
      <c r="T46" s="7"/>
      <c r="U46" s="51">
        <f t="shared" si="1"/>
        <v>187594255301.97302</v>
      </c>
      <c r="V46" s="7"/>
      <c r="W46" s="12"/>
    </row>
    <row r="47" spans="1:35" ht="30" customHeight="1">
      <c r="A47" s="27" t="s">
        <v>16</v>
      </c>
      <c r="B47" s="7"/>
      <c r="C47" s="11">
        <v>0</v>
      </c>
      <c r="D47" s="7"/>
      <c r="E47" s="49">
        <f>VLOOKUP(A47,'درآمد ناشی از تغییر قیمت اوراق'!$A$7:$I$58,9,0)</f>
        <v>9406697651.0752029</v>
      </c>
      <c r="F47" s="7"/>
      <c r="G47" s="117">
        <f>VLOOKUP(A47,'درآمد ناشی از فروش'!$A$7:$Q$64,9,0)</f>
        <v>0</v>
      </c>
      <c r="H47" s="7"/>
      <c r="I47" s="49">
        <f t="shared" si="0"/>
        <v>9406697651.0752029</v>
      </c>
      <c r="J47" s="7"/>
      <c r="K47" s="12"/>
      <c r="L47" s="7"/>
      <c r="M47" s="49">
        <f>VLOOKUP(A47,'درآمد سود سهام'!$A$7:$O$40,15,0)</f>
        <v>5264990900</v>
      </c>
      <c r="N47" s="7"/>
      <c r="O47" s="143">
        <f>VLOOKUP(A47,'درآمد ناشی از تغییر قیمت اوراق'!$A$7:$Q$53,17,0)</f>
        <v>6438060670.0752029</v>
      </c>
      <c r="P47" s="143"/>
      <c r="Q47" s="143"/>
      <c r="R47" s="7"/>
      <c r="S47" s="49">
        <f>VLOOKUP(A47,'درآمد ناشی از فروش'!$A$7:$Q$63,17,0)</f>
        <v>11606404265</v>
      </c>
      <c r="T47" s="7"/>
      <c r="U47" s="51">
        <f t="shared" si="1"/>
        <v>23309455835.075203</v>
      </c>
      <c r="V47" s="7"/>
      <c r="W47" s="12"/>
    </row>
    <row r="48" spans="1:35" ht="30" customHeight="1">
      <c r="A48" s="27" t="s">
        <v>19</v>
      </c>
      <c r="B48" s="7"/>
      <c r="C48" s="11">
        <v>0</v>
      </c>
      <c r="D48" s="7"/>
      <c r="E48" s="49">
        <f>VLOOKUP(A48,'درآمد ناشی از تغییر قیمت اوراق'!$A$7:$I$58,9,0)</f>
        <v>122576325903.05499</v>
      </c>
      <c r="F48" s="7"/>
      <c r="G48" s="117">
        <v>0</v>
      </c>
      <c r="H48" s="7"/>
      <c r="I48" s="49">
        <f t="shared" si="0"/>
        <v>122576325903.05499</v>
      </c>
      <c r="J48" s="7"/>
      <c r="K48" s="12"/>
      <c r="L48" s="7"/>
      <c r="M48" s="49">
        <f>VLOOKUP(A48,'درآمد سود سهام'!$A$7:$O$40,15,0)</f>
        <v>7711965480</v>
      </c>
      <c r="N48" s="7"/>
      <c r="O48" s="143">
        <f>VLOOKUP(A48,'درآمد ناشی از تغییر قیمت اوراق'!$A$7:$Q$53,17,0)</f>
        <v>107893373089.05499</v>
      </c>
      <c r="P48" s="143"/>
      <c r="Q48" s="143"/>
      <c r="R48" s="7"/>
      <c r="S48" s="49">
        <f>VLOOKUP(A48,'درآمد ناشی از فروش'!$A$7:$Q$63,17,0)</f>
        <v>2092660252</v>
      </c>
      <c r="T48" s="7"/>
      <c r="U48" s="51">
        <f t="shared" si="1"/>
        <v>117697998821.05499</v>
      </c>
      <c r="V48" s="7"/>
      <c r="W48" s="12"/>
    </row>
    <row r="49" spans="1:25" ht="30" customHeight="1">
      <c r="A49" s="27" t="s">
        <v>15</v>
      </c>
      <c r="B49" s="7"/>
      <c r="C49" s="11">
        <v>0</v>
      </c>
      <c r="D49" s="7"/>
      <c r="E49" s="49">
        <f>VLOOKUP(A49,'درآمد ناشی از تغییر قیمت اوراق'!$A$7:$I$58,9,0)</f>
        <v>0</v>
      </c>
      <c r="F49" s="7"/>
      <c r="G49" s="117">
        <f>'درآمد ناشی از فروش'!I59</f>
        <v>4206040</v>
      </c>
      <c r="H49" s="7"/>
      <c r="I49" s="49">
        <f t="shared" si="0"/>
        <v>4206040</v>
      </c>
      <c r="J49" s="7"/>
      <c r="K49" s="12"/>
      <c r="L49" s="7"/>
      <c r="M49" s="49">
        <f>VLOOKUP(A49,'درآمد سود سهام'!$A$7:$O$40,15,0)</f>
        <v>525000</v>
      </c>
      <c r="N49" s="7"/>
      <c r="O49" s="143">
        <f>VLOOKUP(A49,'درآمد ناشی از تغییر قیمت اوراق'!$A$7:$Q$53,17,0)</f>
        <v>0</v>
      </c>
      <c r="P49" s="143"/>
      <c r="Q49" s="143"/>
      <c r="R49" s="7"/>
      <c r="S49" s="49">
        <f>'درآمد ناشی از فروش'!Q59</f>
        <v>4206040</v>
      </c>
      <c r="T49" s="7"/>
      <c r="U49" s="51">
        <f t="shared" si="1"/>
        <v>4731040</v>
      </c>
      <c r="V49" s="7"/>
      <c r="W49" s="12"/>
    </row>
    <row r="50" spans="1:25" ht="30" customHeight="1">
      <c r="A50" s="27" t="s">
        <v>160</v>
      </c>
      <c r="B50" s="7"/>
      <c r="C50" s="11">
        <v>0</v>
      </c>
      <c r="D50" s="7"/>
      <c r="E50" s="49">
        <f>'درآمد ناشی از تغییر قیمت اوراق'!I28</f>
        <v>2074463805.0427704</v>
      </c>
      <c r="F50" s="7"/>
      <c r="G50" s="117">
        <f>'درآمد ناشی از فروش'!I36</f>
        <v>0</v>
      </c>
      <c r="H50" s="7"/>
      <c r="I50" s="49">
        <f t="shared" si="0"/>
        <v>2074463805.0427704</v>
      </c>
      <c r="J50" s="7"/>
      <c r="K50" s="12"/>
      <c r="L50" s="7"/>
      <c r="M50" s="49">
        <v>0</v>
      </c>
      <c r="N50" s="7"/>
      <c r="O50" s="143">
        <f>'درآمد ناشی از تغییر قیمت اوراق'!Q28</f>
        <v>742834856.04277039</v>
      </c>
      <c r="P50" s="143"/>
      <c r="Q50" s="143"/>
      <c r="R50" s="7"/>
      <c r="S50" s="49">
        <f>VLOOKUP(A50,'درآمد ناشی از فروش'!$A$7:$Q$63,17,0)</f>
        <v>86590773</v>
      </c>
      <c r="T50" s="7"/>
      <c r="U50" s="51">
        <f t="shared" si="1"/>
        <v>829425629.04277039</v>
      </c>
      <c r="V50" s="7"/>
      <c r="W50" s="12"/>
    </row>
    <row r="51" spans="1:25" ht="30" customHeight="1">
      <c r="A51" s="27" t="s">
        <v>122</v>
      </c>
      <c r="B51" s="7"/>
      <c r="C51" s="11">
        <v>0</v>
      </c>
      <c r="D51" s="7"/>
      <c r="E51" s="49">
        <v>0</v>
      </c>
      <c r="F51" s="7"/>
      <c r="G51" s="117">
        <v>0</v>
      </c>
      <c r="H51" s="7"/>
      <c r="I51" s="49">
        <f t="shared" si="0"/>
        <v>0</v>
      </c>
      <c r="J51" s="7"/>
      <c r="K51" s="12"/>
      <c r="L51" s="7"/>
      <c r="M51" s="49">
        <v>0</v>
      </c>
      <c r="N51" s="7"/>
      <c r="O51" s="143">
        <v>0</v>
      </c>
      <c r="P51" s="143"/>
      <c r="Q51" s="143"/>
      <c r="R51" s="7"/>
      <c r="S51" s="49">
        <f>VLOOKUP(A51,'درآمد ناشی از فروش'!$A$7:$Q$63,17,0)</f>
        <v>1943285467</v>
      </c>
      <c r="T51" s="7"/>
      <c r="U51" s="51">
        <f t="shared" si="1"/>
        <v>1943285467</v>
      </c>
      <c r="V51" s="7"/>
      <c r="W51" s="12"/>
    </row>
    <row r="52" spans="1:25" ht="30" customHeight="1">
      <c r="A52" s="27" t="s">
        <v>30</v>
      </c>
      <c r="B52" s="7"/>
      <c r="C52" s="11">
        <f>'درآمد سود سهام'!M29</f>
        <v>0</v>
      </c>
      <c r="D52" s="7"/>
      <c r="E52" s="49">
        <f>VLOOKUP(A52,'درآمد ناشی از تغییر قیمت اوراق'!$A$7:$I$58,9,0)</f>
        <v>335577990774.03198</v>
      </c>
      <c r="F52" s="7"/>
      <c r="G52" s="117">
        <f>VLOOKUP(A52,'درآمد ناشی از فروش'!$A$7:$Q$64,9,0)</f>
        <v>0</v>
      </c>
      <c r="H52" s="7"/>
      <c r="I52" s="49">
        <f t="shared" si="0"/>
        <v>335577990774.03198</v>
      </c>
      <c r="J52" s="7"/>
      <c r="K52" s="12"/>
      <c r="L52" s="7"/>
      <c r="M52" s="49">
        <f>'درآمد سود سهام'!S29</f>
        <v>11723349780</v>
      </c>
      <c r="N52" s="7"/>
      <c r="O52" s="143">
        <f>VLOOKUP(A52,'درآمد ناشی از تغییر قیمت اوراق'!$A$7:$Q$53,17,0)</f>
        <v>440249977561.03198</v>
      </c>
      <c r="P52" s="143"/>
      <c r="Q52" s="143"/>
      <c r="R52" s="7"/>
      <c r="S52" s="49">
        <f>VLOOKUP(A52,'درآمد ناشی از فروش'!$A$7:$Q$63,17,0)</f>
        <v>2803403818</v>
      </c>
      <c r="T52" s="7"/>
      <c r="U52" s="51">
        <f t="shared" si="1"/>
        <v>454776731159.03198</v>
      </c>
      <c r="V52" s="7"/>
      <c r="W52" s="12"/>
    </row>
    <row r="53" spans="1:25" ht="30" customHeight="1">
      <c r="A53" s="27" t="s">
        <v>139</v>
      </c>
      <c r="B53" s="7"/>
      <c r="C53" s="11">
        <f>'درآمد سود سهام'!M13</f>
        <v>0</v>
      </c>
      <c r="D53" s="7"/>
      <c r="E53" s="49">
        <f>VLOOKUP(A53,'درآمد ناشی از تغییر قیمت اوراق'!$A$7:$I$58,9,0)</f>
        <v>43048586606.416992</v>
      </c>
      <c r="F53" s="7"/>
      <c r="G53" s="117">
        <v>0</v>
      </c>
      <c r="H53" s="7"/>
      <c r="I53" s="49">
        <f t="shared" si="0"/>
        <v>43048586606.416992</v>
      </c>
      <c r="J53" s="7"/>
      <c r="K53" s="12"/>
      <c r="L53" s="7"/>
      <c r="M53" s="49">
        <f>'درآمد سود سهام'!S13</f>
        <v>9533880291</v>
      </c>
      <c r="N53" s="7"/>
      <c r="O53" s="143">
        <f>VLOOKUP(A53,'درآمد ناشی از تغییر قیمت اوراق'!$A$7:$Q$53,17,0)</f>
        <v>30300434780.416992</v>
      </c>
      <c r="P53" s="143"/>
      <c r="Q53" s="143"/>
      <c r="R53" s="7"/>
      <c r="S53" s="49">
        <v>0</v>
      </c>
      <c r="T53" s="7"/>
      <c r="U53" s="51">
        <f t="shared" si="1"/>
        <v>39834315071.416992</v>
      </c>
      <c r="V53" s="7"/>
      <c r="W53" s="12"/>
    </row>
    <row r="54" spans="1:25" ht="30" customHeight="1">
      <c r="A54" s="27" t="s">
        <v>117</v>
      </c>
      <c r="B54" s="7"/>
      <c r="C54" s="11">
        <v>0</v>
      </c>
      <c r="D54" s="7"/>
      <c r="E54" s="49">
        <v>0</v>
      </c>
      <c r="F54" s="7"/>
      <c r="G54" s="117">
        <v>0</v>
      </c>
      <c r="H54" s="7"/>
      <c r="I54" s="49">
        <f t="shared" si="0"/>
        <v>0</v>
      </c>
      <c r="J54" s="7"/>
      <c r="K54" s="12"/>
      <c r="L54" s="7"/>
      <c r="M54" s="49">
        <v>0</v>
      </c>
      <c r="N54" s="7"/>
      <c r="O54" s="143">
        <v>0</v>
      </c>
      <c r="P54" s="143"/>
      <c r="Q54" s="143"/>
      <c r="R54" s="7"/>
      <c r="S54" s="49">
        <f>VLOOKUP(A54,'درآمد ناشی از فروش'!$A$7:$Q$63,17,0)</f>
        <v>1745769746</v>
      </c>
      <c r="T54" s="7"/>
      <c r="U54" s="51">
        <f t="shared" si="1"/>
        <v>1745769746</v>
      </c>
      <c r="V54" s="7"/>
      <c r="W54" s="12"/>
    </row>
    <row r="55" spans="1:25" ht="30" customHeight="1">
      <c r="A55" s="27" t="s">
        <v>126</v>
      </c>
      <c r="B55" s="7"/>
      <c r="C55" s="11">
        <v>0</v>
      </c>
      <c r="D55" s="7"/>
      <c r="E55" s="49">
        <f>VLOOKUP(A55,'درآمد ناشی از تغییر قیمت اوراق'!$A$11:$I$58,9,0)</f>
        <v>1349487200</v>
      </c>
      <c r="F55" s="7"/>
      <c r="G55" s="117">
        <v>0</v>
      </c>
      <c r="H55" s="7"/>
      <c r="I55" s="49">
        <f t="shared" si="0"/>
        <v>1349487200</v>
      </c>
      <c r="J55" s="7"/>
      <c r="K55" s="12"/>
      <c r="L55" s="7"/>
      <c r="M55" s="11">
        <v>0</v>
      </c>
      <c r="N55" s="7"/>
      <c r="O55" s="143">
        <f>VLOOKUP(A55,'درآمد ناشی از تغییر قیمت اوراق'!$A$7:$Q$53,17,0)</f>
        <v>-9420999160</v>
      </c>
      <c r="P55" s="143"/>
      <c r="Q55" s="143"/>
      <c r="R55" s="7"/>
      <c r="S55" s="49">
        <v>0</v>
      </c>
      <c r="T55" s="7"/>
      <c r="U55" s="51">
        <f t="shared" si="1"/>
        <v>-9420999160</v>
      </c>
      <c r="V55" s="7"/>
      <c r="W55" s="12"/>
    </row>
    <row r="56" spans="1:25" ht="30" customHeight="1">
      <c r="A56" s="27" t="s">
        <v>125</v>
      </c>
      <c r="B56" s="7"/>
      <c r="C56" s="11">
        <v>0</v>
      </c>
      <c r="D56" s="7"/>
      <c r="E56" s="49">
        <f>VLOOKUP(A56,'درآمد ناشی از تغییر قیمت اوراق'!$A$11:$I$58,9,0)</f>
        <v>0</v>
      </c>
      <c r="F56" s="7"/>
      <c r="G56" s="117">
        <f>'درآمد ناشی از فروش'!I55</f>
        <v>0</v>
      </c>
      <c r="H56" s="7"/>
      <c r="I56" s="49">
        <f t="shared" si="0"/>
        <v>0</v>
      </c>
      <c r="J56" s="7"/>
      <c r="K56" s="12"/>
      <c r="L56" s="7"/>
      <c r="M56" s="11">
        <v>0</v>
      </c>
      <c r="N56" s="7"/>
      <c r="O56" s="143">
        <f>VLOOKUP(A56,'درآمد ناشی از تغییر قیمت اوراق'!$A$7:$Q$53,17,0)</f>
        <v>0</v>
      </c>
      <c r="P56" s="143"/>
      <c r="Q56" s="143"/>
      <c r="R56" s="7"/>
      <c r="S56" s="49">
        <f>'درآمد ناشی از فروش'!Q55</f>
        <v>-1059878799</v>
      </c>
      <c r="T56" s="7"/>
      <c r="U56" s="51">
        <f t="shared" si="1"/>
        <v>-1059878799</v>
      </c>
      <c r="V56" s="7"/>
      <c r="W56" s="12"/>
    </row>
    <row r="57" spans="1:25" ht="30" customHeight="1">
      <c r="A57" s="27" t="s">
        <v>141</v>
      </c>
      <c r="B57" s="7"/>
      <c r="C57" s="11">
        <v>0</v>
      </c>
      <c r="D57" s="7"/>
      <c r="E57" s="49">
        <f>VLOOKUP(A57,'درآمد ناشی از تغییر قیمت اوراق'!$A$11:$I$58,9,0)</f>
        <v>29292893477.643005</v>
      </c>
      <c r="F57" s="7"/>
      <c r="G57" s="117">
        <f>VLOOKUP(A57,'درآمد ناشی از فروش'!$A$7:$Q$64,9,0)</f>
        <v>0</v>
      </c>
      <c r="H57" s="7"/>
      <c r="I57" s="49">
        <f t="shared" si="0"/>
        <v>29292893477.643005</v>
      </c>
      <c r="J57" s="7"/>
      <c r="K57" s="12"/>
      <c r="L57" s="7"/>
      <c r="M57" s="11">
        <v>0</v>
      </c>
      <c r="N57" s="7"/>
      <c r="O57" s="143">
        <f>VLOOKUP(A57,'درآمد ناشی از تغییر قیمت اوراق'!$A$7:$Q$53,17,0)</f>
        <v>30343810789.643005</v>
      </c>
      <c r="P57" s="143"/>
      <c r="Q57" s="143"/>
      <c r="R57" s="7"/>
      <c r="S57" s="49">
        <f>VLOOKUP(A57,'درآمد ناشی از فروش'!$A$7:$Q$63,17,0)</f>
        <v>9592008920</v>
      </c>
      <c r="T57" s="7"/>
      <c r="U57" s="51">
        <f t="shared" si="1"/>
        <v>39935819709.643005</v>
      </c>
      <c r="V57" s="7"/>
      <c r="W57" s="12"/>
    </row>
    <row r="58" spans="1:25" ht="30" customHeight="1">
      <c r="A58" s="27" t="s">
        <v>142</v>
      </c>
      <c r="B58" s="7"/>
      <c r="C58" s="11">
        <v>0</v>
      </c>
      <c r="D58" s="7"/>
      <c r="E58" s="49">
        <f>VLOOKUP(A58,'درآمد ناشی از تغییر قیمت اوراق'!$A$11:$I$58,9,0)</f>
        <v>0</v>
      </c>
      <c r="F58" s="7"/>
      <c r="G58" s="117">
        <f>'درآمد ناشی از فروش'!I51</f>
        <v>0</v>
      </c>
      <c r="H58" s="7"/>
      <c r="I58" s="49">
        <f t="shared" si="0"/>
        <v>0</v>
      </c>
      <c r="J58" s="7"/>
      <c r="K58" s="12"/>
      <c r="L58" s="7"/>
      <c r="M58" s="11">
        <v>0</v>
      </c>
      <c r="N58" s="7"/>
      <c r="O58" s="143">
        <f>VLOOKUP(A58,'درآمد ناشی از تغییر قیمت اوراق'!$A$7:$Q$53,17,0)</f>
        <v>0</v>
      </c>
      <c r="P58" s="143"/>
      <c r="Q58" s="143"/>
      <c r="R58" s="7"/>
      <c r="S58" s="49">
        <f>VLOOKUP(A58,'درآمد ناشی از فروش'!$A$7:$Q$63,17,0)</f>
        <v>1086839211</v>
      </c>
      <c r="T58" s="7"/>
      <c r="U58" s="51">
        <f t="shared" si="1"/>
        <v>1086839211</v>
      </c>
      <c r="V58" s="7"/>
      <c r="W58" s="12"/>
    </row>
    <row r="59" spans="1:25" ht="30" customHeight="1">
      <c r="A59" s="27" t="s">
        <v>143</v>
      </c>
      <c r="B59" s="7"/>
      <c r="C59" s="11">
        <v>0</v>
      </c>
      <c r="D59" s="7"/>
      <c r="E59" s="49">
        <f>VLOOKUP(A59,'درآمد ناشی از تغییر قیمت اوراق'!$A$11:$I$58,9,0)</f>
        <v>0</v>
      </c>
      <c r="F59" s="7"/>
      <c r="G59" s="117">
        <f>'درآمد ناشی از فروش'!I49</f>
        <v>7343221262</v>
      </c>
      <c r="H59" s="7"/>
      <c r="I59" s="49">
        <f t="shared" si="0"/>
        <v>7343221262</v>
      </c>
      <c r="J59" s="7"/>
      <c r="K59" s="12"/>
      <c r="L59" s="7"/>
      <c r="M59" s="11">
        <v>0</v>
      </c>
      <c r="N59" s="7"/>
      <c r="O59" s="143">
        <f>VLOOKUP(A59,'درآمد ناشی از تغییر قیمت اوراق'!$A$7:$Q$53,17,0)</f>
        <v>0</v>
      </c>
      <c r="P59" s="143"/>
      <c r="Q59" s="143"/>
      <c r="R59" s="7"/>
      <c r="S59" s="49">
        <f>VLOOKUP(A59,'درآمد ناشی از فروش'!$A$7:$Q$63,17,0)</f>
        <v>11748569124</v>
      </c>
      <c r="T59" s="7"/>
      <c r="U59" s="51">
        <f t="shared" si="1"/>
        <v>11748569124</v>
      </c>
      <c r="V59" s="7"/>
      <c r="W59" s="12"/>
      <c r="Y59" s="11"/>
    </row>
    <row r="60" spans="1:25" ht="30" customHeight="1">
      <c r="A60" s="27" t="s">
        <v>144</v>
      </c>
      <c r="B60" s="7"/>
      <c r="C60" s="11">
        <v>0</v>
      </c>
      <c r="D60" s="7"/>
      <c r="E60" s="49">
        <f>VLOOKUP(A60,'درآمد ناشی از تغییر قیمت اوراق'!$A$11:$I$58,9,0)</f>
        <v>-990308677</v>
      </c>
      <c r="F60" s="7"/>
      <c r="G60" s="117">
        <v>0</v>
      </c>
      <c r="H60" s="7"/>
      <c r="I60" s="49">
        <f t="shared" si="0"/>
        <v>-990308677</v>
      </c>
      <c r="J60" s="7"/>
      <c r="K60" s="12"/>
      <c r="L60" s="7"/>
      <c r="M60" s="11">
        <v>0</v>
      </c>
      <c r="N60" s="7"/>
      <c r="O60" s="143">
        <f>VLOOKUP(A60,'درآمد ناشی از تغییر قیمت اوراق'!$A$7:$Q$53,17,0)</f>
        <v>1545152823</v>
      </c>
      <c r="P60" s="143"/>
      <c r="Q60" s="143"/>
      <c r="R60" s="7"/>
      <c r="S60" s="49">
        <v>0</v>
      </c>
      <c r="T60" s="7"/>
      <c r="U60" s="51">
        <f t="shared" si="1"/>
        <v>1545152823</v>
      </c>
      <c r="V60" s="7"/>
      <c r="W60" s="12"/>
      <c r="Y60" s="11"/>
    </row>
    <row r="61" spans="1:25" ht="30" customHeight="1">
      <c r="A61" s="27" t="s">
        <v>148</v>
      </c>
      <c r="B61" s="7"/>
      <c r="C61" s="11">
        <v>0</v>
      </c>
      <c r="D61" s="7"/>
      <c r="E61" s="49">
        <f>VLOOKUP(A61,'درآمد ناشی از تغییر قیمت اوراق'!$A$11:$I$58,9,0)</f>
        <v>2091070051.75</v>
      </c>
      <c r="F61" s="7"/>
      <c r="G61" s="117">
        <f>'درآمد ناشی از فروش'!I57</f>
        <v>24810978875</v>
      </c>
      <c r="H61" s="7"/>
      <c r="I61" s="49">
        <f t="shared" si="0"/>
        <v>26902048926.75</v>
      </c>
      <c r="J61" s="7"/>
      <c r="K61" s="12"/>
      <c r="L61" s="7"/>
      <c r="M61" s="11">
        <v>0</v>
      </c>
      <c r="N61" s="7"/>
      <c r="O61" s="143">
        <f>VLOOKUP(A61,'درآمد ناشی از تغییر قیمت اوراق'!$A$7:$Q$53,17,0)</f>
        <v>9804687942.75</v>
      </c>
      <c r="P61" s="143"/>
      <c r="Q61" s="143"/>
      <c r="R61" s="7"/>
      <c r="S61" s="49">
        <f>'درآمد ناشی از فروش'!Q57</f>
        <v>24810978875</v>
      </c>
      <c r="T61" s="7"/>
      <c r="U61" s="51">
        <f t="shared" si="1"/>
        <v>34615666817.75</v>
      </c>
      <c r="V61" s="7"/>
      <c r="W61" s="12"/>
      <c r="Y61" s="11"/>
    </row>
    <row r="62" spans="1:25" ht="30" customHeight="1">
      <c r="A62" s="27" t="s">
        <v>145</v>
      </c>
      <c r="B62" s="7"/>
      <c r="C62" s="11">
        <f>'درآمد سود سهام'!M33</f>
        <v>0</v>
      </c>
      <c r="D62" s="7"/>
      <c r="E62" s="49">
        <f>VLOOKUP(A62,'درآمد ناشی از تغییر قیمت اوراق'!$A$11:$I$58,9,0)</f>
        <v>33801776742.321106</v>
      </c>
      <c r="F62" s="7"/>
      <c r="G62" s="117">
        <f>'درآمد ناشی از فروش'!I54</f>
        <v>0</v>
      </c>
      <c r="H62" s="7"/>
      <c r="I62" s="49">
        <f t="shared" si="0"/>
        <v>33801776742.321106</v>
      </c>
      <c r="J62" s="7"/>
      <c r="K62" s="12"/>
      <c r="L62" s="7"/>
      <c r="M62" s="11">
        <f>'درآمد سود سهام'!S33</f>
        <v>1945551547</v>
      </c>
      <c r="N62" s="7"/>
      <c r="O62" s="143">
        <f>VLOOKUP(A62,'درآمد ناشی از تغییر قیمت اوراق'!$A$7:$Q$53,17,0)</f>
        <v>39098395522.321106</v>
      </c>
      <c r="P62" s="143"/>
      <c r="Q62" s="143"/>
      <c r="R62" s="7"/>
      <c r="S62" s="49">
        <f>'درآمد ناشی از فروش'!Q54</f>
        <v>-5954</v>
      </c>
      <c r="T62" s="7"/>
      <c r="U62" s="51">
        <f>M62+O62+S62</f>
        <v>41043941115.321106</v>
      </c>
      <c r="V62" s="7"/>
      <c r="W62" s="12"/>
      <c r="Y62" s="11"/>
    </row>
    <row r="63" spans="1:25" ht="30" customHeight="1">
      <c r="A63" s="27" t="s">
        <v>150</v>
      </c>
      <c r="B63" s="7"/>
      <c r="C63" s="11">
        <v>0</v>
      </c>
      <c r="D63" s="7"/>
      <c r="E63" s="49">
        <f>VLOOKUP(A63,'درآمد ناشی از تغییر قیمت اوراق'!$A$11:$I$58,9,0)</f>
        <v>5684499390.3303986</v>
      </c>
      <c r="F63" s="7"/>
      <c r="G63" s="117">
        <f>'درآمد ناشی از فروش'!I60</f>
        <v>3312171532</v>
      </c>
      <c r="H63" s="7"/>
      <c r="I63" s="49">
        <f t="shared" si="0"/>
        <v>8996670922.3303986</v>
      </c>
      <c r="J63" s="7"/>
      <c r="K63" s="12"/>
      <c r="L63" s="7"/>
      <c r="M63" s="11">
        <v>0</v>
      </c>
      <c r="N63" s="7"/>
      <c r="O63" s="143">
        <f>VLOOKUP(A63,'درآمد ناشی از تغییر قیمت اوراق'!$A$7:$Q$53,17,0)</f>
        <v>6212476520.3303986</v>
      </c>
      <c r="P63" s="143"/>
      <c r="Q63" s="143"/>
      <c r="R63" s="7"/>
      <c r="S63" s="49">
        <f>'درآمد ناشی از فروش'!Q60</f>
        <v>3312171532</v>
      </c>
      <c r="T63" s="7"/>
      <c r="U63" s="51">
        <f>M63+O63+S63</f>
        <v>9524648052.3303986</v>
      </c>
      <c r="V63" s="7"/>
      <c r="W63" s="12"/>
      <c r="Y63" s="11"/>
    </row>
    <row r="64" spans="1:25" ht="30" customHeight="1">
      <c r="A64" s="27" t="s">
        <v>180</v>
      </c>
      <c r="B64" s="7"/>
      <c r="C64" s="11">
        <f>'درآمد سود سهام'!M38</f>
        <v>1972780789</v>
      </c>
      <c r="D64" s="7"/>
      <c r="E64" s="49">
        <f>'درآمد ناشی از تغییر قیمت اوراق'!I46</f>
        <v>775139570.1216011</v>
      </c>
      <c r="F64" s="7"/>
      <c r="G64" s="117">
        <v>0</v>
      </c>
      <c r="H64" s="7"/>
      <c r="I64" s="49">
        <f t="shared" si="0"/>
        <v>2747920359.1216011</v>
      </c>
      <c r="J64" s="7"/>
      <c r="K64" s="12"/>
      <c r="L64" s="7"/>
      <c r="M64" s="11">
        <f>'درآمد سود سهام'!S38</f>
        <v>1972780789</v>
      </c>
      <c r="N64" s="7"/>
      <c r="O64" s="143">
        <f>'درآمد ناشی از تغییر قیمت اوراق'!Q46</f>
        <v>775139570.1216011</v>
      </c>
      <c r="P64" s="143"/>
      <c r="Q64" s="143"/>
      <c r="R64" s="7"/>
      <c r="S64" s="49">
        <v>0</v>
      </c>
      <c r="T64" s="7"/>
      <c r="U64" s="51">
        <f t="shared" ref="U64:U71" si="2">M64+O64+S64</f>
        <v>2747920359.1216011</v>
      </c>
      <c r="V64" s="7"/>
      <c r="W64" s="12"/>
      <c r="Y64" s="11"/>
    </row>
    <row r="65" spans="1:35" ht="30" customHeight="1">
      <c r="A65" s="27" t="s">
        <v>183</v>
      </c>
      <c r="B65" s="7"/>
      <c r="C65" s="11">
        <v>0</v>
      </c>
      <c r="D65" s="7"/>
      <c r="E65" s="49">
        <f>'درآمد ناشی از تغییر قیمت اوراق'!I49</f>
        <v>0</v>
      </c>
      <c r="F65" s="7"/>
      <c r="G65" s="117">
        <f>'درآمد ناشی از فروش'!I58</f>
        <v>859512070</v>
      </c>
      <c r="H65" s="7"/>
      <c r="I65" s="49">
        <f t="shared" si="0"/>
        <v>859512070</v>
      </c>
      <c r="J65" s="7"/>
      <c r="K65" s="12"/>
      <c r="L65" s="7"/>
      <c r="M65" s="11">
        <v>0</v>
      </c>
      <c r="N65" s="7"/>
      <c r="O65" s="143">
        <f>'درآمد ناشی از تغییر قیمت اوراق'!Q49</f>
        <v>0</v>
      </c>
      <c r="P65" s="143"/>
      <c r="Q65" s="143"/>
      <c r="R65" s="7"/>
      <c r="S65" s="49">
        <f>'درآمد ناشی از فروش'!Q58</f>
        <v>859512070</v>
      </c>
      <c r="T65" s="7"/>
      <c r="U65" s="51">
        <f t="shared" si="2"/>
        <v>859512070</v>
      </c>
      <c r="V65" s="7"/>
      <c r="W65" s="12"/>
      <c r="Y65" s="11"/>
    </row>
    <row r="66" spans="1:35" ht="30" customHeight="1">
      <c r="A66" s="27" t="s">
        <v>191</v>
      </c>
      <c r="B66" s="7"/>
      <c r="C66" s="11">
        <v>0</v>
      </c>
      <c r="D66" s="7"/>
      <c r="E66" s="49">
        <f>'درآمد ناشی از تغییر قیمت اوراق'!I45</f>
        <v>3521164170.5419998</v>
      </c>
      <c r="F66" s="7"/>
      <c r="G66" s="117">
        <f>'درآمد ناشی از فروش'!I61</f>
        <v>15884248356</v>
      </c>
      <c r="H66" s="7"/>
      <c r="I66" s="49">
        <f t="shared" si="0"/>
        <v>19405412526.542</v>
      </c>
      <c r="J66" s="7"/>
      <c r="K66" s="12"/>
      <c r="L66" s="7"/>
      <c r="M66" s="11">
        <v>0</v>
      </c>
      <c r="N66" s="7"/>
      <c r="O66" s="143">
        <f>'درآمد ناشی از تغییر قیمت اوراق'!Q45</f>
        <v>3521164170.5419998</v>
      </c>
      <c r="P66" s="143"/>
      <c r="Q66" s="143"/>
      <c r="R66" s="7"/>
      <c r="S66" s="49">
        <f>'درآمد ناشی از فروش'!Q61</f>
        <v>15884248356</v>
      </c>
      <c r="T66" s="7"/>
      <c r="U66" s="51">
        <f t="shared" si="2"/>
        <v>19405412526.542</v>
      </c>
      <c r="V66" s="7"/>
      <c r="W66" s="12"/>
      <c r="Y66" s="11"/>
    </row>
    <row r="67" spans="1:35" ht="30" customHeight="1">
      <c r="A67" s="27" t="s">
        <v>178</v>
      </c>
      <c r="B67" s="7"/>
      <c r="C67" s="11">
        <v>0</v>
      </c>
      <c r="D67" s="7"/>
      <c r="E67" s="49">
        <f>'درآمد ناشی از تغییر قیمت اوراق'!I44</f>
        <v>33409811</v>
      </c>
      <c r="F67" s="7"/>
      <c r="G67" s="117">
        <v>0</v>
      </c>
      <c r="H67" s="7"/>
      <c r="I67" s="49">
        <f t="shared" si="0"/>
        <v>33409811</v>
      </c>
      <c r="J67" s="7"/>
      <c r="K67" s="12"/>
      <c r="L67" s="7"/>
      <c r="M67" s="11">
        <v>0</v>
      </c>
      <c r="N67" s="7"/>
      <c r="O67" s="143">
        <f>'درآمد ناشی از تغییر قیمت اوراق'!Q44</f>
        <v>33409811</v>
      </c>
      <c r="P67" s="143"/>
      <c r="Q67" s="143"/>
      <c r="R67" s="7"/>
      <c r="S67" s="49">
        <v>0</v>
      </c>
      <c r="T67" s="7"/>
      <c r="U67" s="51">
        <f t="shared" si="2"/>
        <v>33409811</v>
      </c>
      <c r="V67" s="7"/>
      <c r="W67" s="12"/>
      <c r="Y67" s="11"/>
    </row>
    <row r="68" spans="1:35" ht="30" customHeight="1">
      <c r="A68" s="27" t="s">
        <v>182</v>
      </c>
      <c r="B68" s="7"/>
      <c r="C68" s="11">
        <v>0</v>
      </c>
      <c r="D68" s="7"/>
      <c r="E68" s="49">
        <f>'درآمد ناشی از تغییر قیمت اوراق'!I48</f>
        <v>751202109</v>
      </c>
      <c r="F68" s="7"/>
      <c r="G68" s="117">
        <v>0</v>
      </c>
      <c r="H68" s="7"/>
      <c r="I68" s="49">
        <f t="shared" si="0"/>
        <v>751202109</v>
      </c>
      <c r="J68" s="7"/>
      <c r="K68" s="12"/>
      <c r="L68" s="7"/>
      <c r="M68" s="11">
        <v>0</v>
      </c>
      <c r="N68" s="7"/>
      <c r="O68" s="143">
        <f>'درآمد ناشی از تغییر قیمت اوراق'!Q48</f>
        <v>751202109</v>
      </c>
      <c r="P68" s="143"/>
      <c r="Q68" s="143"/>
      <c r="R68" s="7"/>
      <c r="S68" s="49">
        <v>0</v>
      </c>
      <c r="T68" s="7"/>
      <c r="U68" s="51">
        <f t="shared" si="2"/>
        <v>751202109</v>
      </c>
      <c r="V68" s="7"/>
      <c r="W68" s="12"/>
      <c r="Y68" s="11"/>
    </row>
    <row r="69" spans="1:35" ht="30" customHeight="1">
      <c r="A69" s="27" t="s">
        <v>185</v>
      </c>
      <c r="B69" s="7"/>
      <c r="C69" s="11">
        <v>0</v>
      </c>
      <c r="D69" s="7"/>
      <c r="E69" s="49">
        <f>'درآمد ناشی از تغییر قیمت اوراق'!I51</f>
        <v>-52718445.931600094</v>
      </c>
      <c r="F69" s="7"/>
      <c r="G69" s="117">
        <v>0</v>
      </c>
      <c r="H69" s="7"/>
      <c r="I69" s="49">
        <f t="shared" si="0"/>
        <v>-52718445.931600094</v>
      </c>
      <c r="J69" s="7"/>
      <c r="K69" s="12"/>
      <c r="L69" s="7"/>
      <c r="M69" s="11">
        <v>0</v>
      </c>
      <c r="N69" s="7"/>
      <c r="O69" s="143">
        <f>'درآمد ناشی از تغییر قیمت اوراق'!Q51</f>
        <v>-52718445.931600094</v>
      </c>
      <c r="P69" s="143"/>
      <c r="Q69" s="143"/>
      <c r="R69" s="7"/>
      <c r="S69" s="49">
        <v>0</v>
      </c>
      <c r="T69" s="7"/>
      <c r="U69" s="51">
        <f t="shared" si="2"/>
        <v>-52718445.931600094</v>
      </c>
      <c r="V69" s="7"/>
      <c r="W69" s="12"/>
      <c r="Y69" s="11"/>
    </row>
    <row r="70" spans="1:35" ht="30" customHeight="1">
      <c r="A70" s="27" t="s">
        <v>186</v>
      </c>
      <c r="B70" s="7"/>
      <c r="C70" s="11">
        <v>0</v>
      </c>
      <c r="D70" s="7"/>
      <c r="E70" s="49">
        <f>'درآمد ناشی از تغییر قیمت اوراق'!I52</f>
        <v>-1293129184</v>
      </c>
      <c r="F70" s="7"/>
      <c r="G70" s="117">
        <v>0</v>
      </c>
      <c r="H70" s="7"/>
      <c r="I70" s="49">
        <f t="shared" si="0"/>
        <v>-1293129184</v>
      </c>
      <c r="J70" s="7"/>
      <c r="K70" s="12"/>
      <c r="L70" s="7"/>
      <c r="M70" s="11">
        <v>0</v>
      </c>
      <c r="N70" s="7"/>
      <c r="O70" s="143">
        <f>'درآمد ناشی از تغییر قیمت اوراق'!Q52</f>
        <v>-1293129184</v>
      </c>
      <c r="P70" s="143"/>
      <c r="Q70" s="143"/>
      <c r="R70" s="7"/>
      <c r="S70" s="49">
        <v>0</v>
      </c>
      <c r="T70" s="7"/>
      <c r="U70" s="51">
        <f t="shared" si="2"/>
        <v>-1293129184</v>
      </c>
      <c r="V70" s="7"/>
      <c r="W70" s="12"/>
      <c r="Y70" s="11"/>
    </row>
    <row r="71" spans="1:35" ht="30" customHeight="1">
      <c r="A71" s="27" t="s">
        <v>181</v>
      </c>
      <c r="B71" s="7"/>
      <c r="C71" s="11">
        <v>0</v>
      </c>
      <c r="D71" s="7"/>
      <c r="E71" s="49">
        <f>'درآمد ناشی از تغییر قیمت اوراق'!I47</f>
        <v>-1656558906</v>
      </c>
      <c r="F71" s="7"/>
      <c r="G71" s="117">
        <f>'درآمد ناشی از فروش'!I62</f>
        <v>77879148</v>
      </c>
      <c r="H71" s="7"/>
      <c r="I71" s="49">
        <f t="shared" si="0"/>
        <v>-1578679758</v>
      </c>
      <c r="J71" s="7"/>
      <c r="K71" s="12"/>
      <c r="L71" s="7"/>
      <c r="M71" s="11">
        <v>0</v>
      </c>
      <c r="N71" s="7"/>
      <c r="O71" s="145">
        <f>'درآمد ناشی از تغییر قیمت اوراق'!Q47</f>
        <v>-1656558906</v>
      </c>
      <c r="P71" s="145"/>
      <c r="Q71" s="145"/>
      <c r="R71" s="7"/>
      <c r="S71" s="49">
        <f>'درآمد ناشی از فروش'!Q62</f>
        <v>77879148</v>
      </c>
      <c r="T71" s="7"/>
      <c r="U71" s="51">
        <f t="shared" si="2"/>
        <v>-1578679758</v>
      </c>
      <c r="V71" s="7"/>
      <c r="W71" s="12"/>
      <c r="Y71" s="11"/>
    </row>
    <row r="72" spans="1:35" s="90" customFormat="1" ht="30" customHeight="1" thickBot="1">
      <c r="A72" s="19" t="s">
        <v>43</v>
      </c>
      <c r="B72" s="19"/>
      <c r="C72" s="34">
        <f>SUM(C8:C71)</f>
        <v>54791529514</v>
      </c>
      <c r="D72" s="119"/>
      <c r="E72" s="120">
        <f>SUM(E8:E71)</f>
        <v>2727658004843.3149</v>
      </c>
      <c r="F72" s="119"/>
      <c r="G72" s="120">
        <f>SUM(G8:G71)</f>
        <v>127563849562</v>
      </c>
      <c r="H72" s="19"/>
      <c r="I72" s="89">
        <f>SUM(I8:I71)</f>
        <v>2910013383919.3149</v>
      </c>
      <c r="J72" s="19"/>
      <c r="K72" s="22"/>
      <c r="L72" s="19"/>
      <c r="M72" s="34">
        <f>SUM(M8:M71)</f>
        <v>235269242074</v>
      </c>
      <c r="N72" s="119"/>
      <c r="O72" s="144">
        <f>SUM(O8:Q71)</f>
        <v>3387008867254.3149</v>
      </c>
      <c r="P72" s="144"/>
      <c r="Q72" s="144"/>
      <c r="R72" s="119"/>
      <c r="S72" s="120">
        <f>SUM(S8:S71)</f>
        <v>211276689579</v>
      </c>
      <c r="T72" s="19"/>
      <c r="U72" s="89">
        <f>SUM(U8:U71)</f>
        <v>3833554798907.3149</v>
      </c>
      <c r="V72" s="19"/>
      <c r="W72" s="22"/>
      <c r="Y72" s="11"/>
      <c r="Z72" s="7"/>
      <c r="AA72" s="7"/>
      <c r="AB72" s="45"/>
      <c r="AC72" s="7"/>
      <c r="AD72" s="7"/>
      <c r="AE72" s="7"/>
      <c r="AF72" s="7"/>
      <c r="AG72" s="7"/>
      <c r="AH72" s="7"/>
      <c r="AI72" s="45"/>
    </row>
    <row r="73" spans="1:35" ht="30" customHeight="1" thickTop="1">
      <c r="E73" s="75"/>
      <c r="M73" s="29"/>
      <c r="Y73" s="11"/>
    </row>
    <row r="74" spans="1:35" ht="30" customHeight="1">
      <c r="E74" s="75"/>
      <c r="M74" s="29"/>
      <c r="Q74" s="75"/>
      <c r="Y74" s="11"/>
    </row>
    <row r="75" spans="1:35" ht="30" customHeight="1">
      <c r="C75" s="29"/>
      <c r="E75" s="75"/>
      <c r="M75" s="29"/>
      <c r="Q75" s="29"/>
      <c r="W75" s="29"/>
      <c r="Y75" s="11"/>
    </row>
    <row r="76" spans="1:35" ht="30" customHeight="1">
      <c r="C76" s="29"/>
      <c r="M76" s="29"/>
      <c r="Q76" s="29"/>
      <c r="W76" s="29"/>
    </row>
    <row r="77" spans="1:35" ht="30" customHeight="1">
      <c r="G77" s="45"/>
      <c r="K77" s="29"/>
      <c r="Q77" s="29"/>
      <c r="W77" s="29"/>
    </row>
    <row r="78" spans="1:35" ht="30" customHeight="1">
      <c r="C78" s="55"/>
      <c r="K78" s="29"/>
      <c r="Q78" s="29"/>
      <c r="W78" s="29"/>
    </row>
    <row r="79" spans="1:35" ht="30" customHeight="1">
      <c r="C79" s="92"/>
      <c r="K79" s="29"/>
      <c r="Q79" s="29"/>
      <c r="W79" s="29"/>
    </row>
    <row r="80" spans="1:35" ht="30" customHeight="1">
      <c r="K80" s="29"/>
      <c r="Q80" s="29"/>
      <c r="W80" s="29"/>
    </row>
    <row r="81" spans="11:23" ht="30" customHeight="1">
      <c r="K81" s="29"/>
      <c r="Q81" s="29"/>
      <c r="W81" s="29"/>
    </row>
    <row r="82" spans="11:23" ht="30" customHeight="1">
      <c r="K82" s="29"/>
      <c r="Q82" s="29"/>
    </row>
    <row r="83" spans="11:23" ht="30" customHeight="1">
      <c r="K83" s="29"/>
      <c r="Q83" s="29"/>
    </row>
  </sheetData>
  <autoFilter ref="A1:A83" xr:uid="{00000000-0001-0000-0800-000000000000}"/>
  <mergeCells count="88">
    <mergeCell ref="O49:Q49"/>
    <mergeCell ref="A4:X4"/>
    <mergeCell ref="C6:C7"/>
    <mergeCell ref="E6:E7"/>
    <mergeCell ref="S6:S7"/>
    <mergeCell ref="O6:Q7"/>
    <mergeCell ref="M6:M7"/>
    <mergeCell ref="G6:G7"/>
    <mergeCell ref="C5:K5"/>
    <mergeCell ref="M5:W5"/>
    <mergeCell ref="O10:Q10"/>
    <mergeCell ref="O11:Q11"/>
    <mergeCell ref="O12:Q12"/>
    <mergeCell ref="O13:Q13"/>
    <mergeCell ref="O15:Q15"/>
    <mergeCell ref="O9:Q9"/>
    <mergeCell ref="A1:W1"/>
    <mergeCell ref="A2:W2"/>
    <mergeCell ref="A3:W3"/>
    <mergeCell ref="AJ27:AK27"/>
    <mergeCell ref="A6:A7"/>
    <mergeCell ref="Y1:AI1"/>
    <mergeCell ref="Y2:AI2"/>
    <mergeCell ref="Y3:AI3"/>
    <mergeCell ref="Y4:AI4"/>
    <mergeCell ref="Y5:Y6"/>
    <mergeCell ref="AA5:AB5"/>
    <mergeCell ref="AD5:AI5"/>
    <mergeCell ref="I6:K6"/>
    <mergeCell ref="U6:W6"/>
    <mergeCell ref="O8:Q8"/>
    <mergeCell ref="O14:Q14"/>
    <mergeCell ref="O18:Q18"/>
    <mergeCell ref="O19:Q19"/>
    <mergeCell ref="O20:Q20"/>
    <mergeCell ref="O21:Q21"/>
    <mergeCell ref="O16:Q16"/>
    <mergeCell ref="P17:Q17"/>
    <mergeCell ref="O22:Q22"/>
    <mergeCell ref="O23:Q23"/>
    <mergeCell ref="O24:Q24"/>
    <mergeCell ref="O25:Q25"/>
    <mergeCell ref="O26:Q26"/>
    <mergeCell ref="O27:Q27"/>
    <mergeCell ref="O28:Q28"/>
    <mergeCell ref="O29:Q29"/>
    <mergeCell ref="O30:Q30"/>
    <mergeCell ref="O31:Q31"/>
    <mergeCell ref="O32:Q32"/>
    <mergeCell ref="O33:Q33"/>
    <mergeCell ref="O34:Q34"/>
    <mergeCell ref="O35:Q35"/>
    <mergeCell ref="O36:Q36"/>
    <mergeCell ref="O37:Q37"/>
    <mergeCell ref="O38:Q38"/>
    <mergeCell ref="O39:Q39"/>
    <mergeCell ref="O45:Q45"/>
    <mergeCell ref="O46:Q46"/>
    <mergeCell ref="O47:Q47"/>
    <mergeCell ref="O48:Q48"/>
    <mergeCell ref="O40:Q40"/>
    <mergeCell ref="O41:Q41"/>
    <mergeCell ref="O42:Q42"/>
    <mergeCell ref="O43:Q43"/>
    <mergeCell ref="O44:Q44"/>
    <mergeCell ref="O50:Q50"/>
    <mergeCell ref="O51:Q51"/>
    <mergeCell ref="O52:Q52"/>
    <mergeCell ref="O53:Q53"/>
    <mergeCell ref="O54:Q54"/>
    <mergeCell ref="O55:Q55"/>
    <mergeCell ref="O56:Q56"/>
    <mergeCell ref="O57:Q57"/>
    <mergeCell ref="O58:Q58"/>
    <mergeCell ref="O59:Q59"/>
    <mergeCell ref="O69:Q69"/>
    <mergeCell ref="O68:Q68"/>
    <mergeCell ref="O70:Q70"/>
    <mergeCell ref="O72:Q72"/>
    <mergeCell ref="O60:Q60"/>
    <mergeCell ref="O62:Q62"/>
    <mergeCell ref="O61:Q61"/>
    <mergeCell ref="O63:Q63"/>
    <mergeCell ref="O65:Q65"/>
    <mergeCell ref="O64:Q64"/>
    <mergeCell ref="O66:Q66"/>
    <mergeCell ref="O71:Q71"/>
    <mergeCell ref="O67:Q67"/>
  </mergeCells>
  <pageMargins left="0.39" right="0.39" top="0.39" bottom="0.39" header="0" footer="0"/>
  <pageSetup scale="56" fitToHeight="0" orientation="landscape" r:id="rId1"/>
  <rowBreaks count="1" manualBreakCount="1">
    <brk id="33" max="22" man="1"/>
  </rowBreaks>
  <ignoredErrors>
    <ignoredError sqref="S17 U17 M44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  <pageSetUpPr fitToPage="1"/>
  </sheetPr>
  <dimension ref="A1:J10"/>
  <sheetViews>
    <sheetView rightToLeft="1" view="pageBreakPreview" zoomScaleNormal="100" zoomScaleSheetLayoutView="100" workbookViewId="0">
      <selection activeCell="D7" sqref="D7"/>
    </sheetView>
  </sheetViews>
  <sheetFormatPr defaultRowHeight="30" customHeight="1"/>
  <cols>
    <col min="1" max="1" width="5.140625" style="16" customWidth="1"/>
    <col min="2" max="2" width="34.140625" style="16" customWidth="1"/>
    <col min="3" max="3" width="1.28515625" style="16" customWidth="1"/>
    <col min="4" max="4" width="19.42578125" style="16" customWidth="1"/>
    <col min="5" max="5" width="1.28515625" style="16" customWidth="1"/>
    <col min="6" max="6" width="13.5703125" style="16" customWidth="1"/>
    <col min="7" max="7" width="1.28515625" style="16" customWidth="1"/>
    <col min="8" max="8" width="19.42578125" style="16" customWidth="1"/>
    <col min="9" max="9" width="1.28515625" style="16" customWidth="1"/>
    <col min="10" max="10" width="15.7109375" style="16" customWidth="1"/>
    <col min="11" max="11" width="0.28515625" style="16" customWidth="1"/>
    <col min="12" max="16384" width="9.140625" style="16"/>
  </cols>
  <sheetData>
    <row r="1" spans="1:10" ht="30" customHeight="1">
      <c r="A1" s="122" t="s">
        <v>109</v>
      </c>
      <c r="B1" s="122"/>
      <c r="C1" s="122"/>
      <c r="D1" s="122"/>
      <c r="E1" s="122"/>
      <c r="F1" s="122"/>
      <c r="G1" s="122"/>
      <c r="H1" s="122"/>
      <c r="I1" s="122"/>
      <c r="J1" s="122"/>
    </row>
    <row r="2" spans="1:10" ht="30" customHeight="1">
      <c r="A2" s="122" t="s">
        <v>111</v>
      </c>
      <c r="B2" s="122"/>
      <c r="C2" s="122"/>
      <c r="D2" s="122"/>
      <c r="E2" s="122"/>
      <c r="F2" s="122"/>
      <c r="G2" s="122"/>
      <c r="H2" s="122"/>
      <c r="I2" s="122"/>
      <c r="J2" s="122"/>
    </row>
    <row r="3" spans="1:10" ht="30" customHeight="1">
      <c r="A3" s="122" t="s">
        <v>176</v>
      </c>
      <c r="B3" s="122"/>
      <c r="C3" s="122"/>
      <c r="D3" s="122"/>
      <c r="E3" s="122"/>
      <c r="F3" s="122"/>
      <c r="G3" s="122"/>
      <c r="H3" s="122"/>
      <c r="I3" s="122"/>
      <c r="J3" s="122"/>
    </row>
    <row r="4" spans="1:10" ht="30" customHeight="1">
      <c r="A4" s="15" t="s">
        <v>78</v>
      </c>
      <c r="B4" s="123" t="s">
        <v>79</v>
      </c>
      <c r="C4" s="123"/>
      <c r="D4" s="123"/>
      <c r="E4" s="123"/>
      <c r="F4" s="123"/>
      <c r="G4" s="123"/>
      <c r="H4" s="123"/>
      <c r="I4" s="123"/>
      <c r="J4" s="123"/>
    </row>
    <row r="5" spans="1:10" ht="30" customHeight="1">
      <c r="D5" s="124" t="s">
        <v>71</v>
      </c>
      <c r="E5" s="124"/>
      <c r="F5" s="124"/>
      <c r="H5" s="124" t="s">
        <v>72</v>
      </c>
      <c r="I5" s="124"/>
      <c r="J5" s="124"/>
    </row>
    <row r="6" spans="1:10" ht="42.75" customHeight="1">
      <c r="A6" s="124" t="s">
        <v>80</v>
      </c>
      <c r="B6" s="124"/>
      <c r="D6" s="6" t="s">
        <v>81</v>
      </c>
      <c r="E6" s="17"/>
      <c r="F6" s="6" t="s">
        <v>82</v>
      </c>
      <c r="H6" s="6" t="s">
        <v>81</v>
      </c>
      <c r="I6" s="17"/>
      <c r="J6" s="6" t="s">
        <v>82</v>
      </c>
    </row>
    <row r="7" spans="1:10" ht="30" customHeight="1">
      <c r="A7" s="125" t="s">
        <v>51</v>
      </c>
      <c r="B7" s="125"/>
      <c r="C7" s="7"/>
      <c r="D7" s="11">
        <f>'سود سپرده بانکی'!G7</f>
        <v>14059</v>
      </c>
      <c r="E7" s="7"/>
      <c r="F7" s="10"/>
      <c r="G7" s="7"/>
      <c r="H7" s="11">
        <f>'سود سپرده بانکی'!M7</f>
        <v>70967244</v>
      </c>
      <c r="J7" s="3"/>
    </row>
    <row r="8" spans="1:10" ht="30" customHeight="1">
      <c r="A8" s="126" t="s">
        <v>52</v>
      </c>
      <c r="B8" s="126"/>
      <c r="C8" s="7"/>
      <c r="D8" s="11">
        <f>'سود سپرده بانکی'!G8</f>
        <v>15274</v>
      </c>
      <c r="E8" s="7"/>
      <c r="F8" s="12"/>
      <c r="G8" s="7"/>
      <c r="H8" s="11">
        <f>'سود سپرده بانکی'!M8</f>
        <v>190676721</v>
      </c>
      <c r="J8" s="4"/>
    </row>
    <row r="9" spans="1:10" ht="30" customHeight="1">
      <c r="A9" s="126" t="s">
        <v>53</v>
      </c>
      <c r="B9" s="126"/>
      <c r="C9" s="7"/>
      <c r="D9" s="11">
        <f>'سود سپرده بانکی'!G9</f>
        <v>61601</v>
      </c>
      <c r="E9" s="7"/>
      <c r="F9" s="14"/>
      <c r="G9" s="7"/>
      <c r="H9" s="11">
        <f>'سود سپرده بانکی'!M9</f>
        <v>803464</v>
      </c>
      <c r="J9" s="5"/>
    </row>
    <row r="10" spans="1:10" s="25" customFormat="1" ht="30" customHeight="1">
      <c r="A10" s="151" t="s">
        <v>43</v>
      </c>
      <c r="B10" s="151"/>
      <c r="C10" s="19"/>
      <c r="D10" s="21">
        <f>SUM(D7:D9)</f>
        <v>90934</v>
      </c>
      <c r="E10" s="19"/>
      <c r="F10" s="21"/>
      <c r="G10" s="19"/>
      <c r="H10" s="21">
        <f>SUM(H7:H9)</f>
        <v>262447429</v>
      </c>
      <c r="J10" s="26"/>
    </row>
  </sheetData>
  <mergeCells count="11">
    <mergeCell ref="A1:J1"/>
    <mergeCell ref="A2:J2"/>
    <mergeCell ref="A3:J3"/>
    <mergeCell ref="B4:J4"/>
    <mergeCell ref="D5:F5"/>
    <mergeCell ref="H5:J5"/>
    <mergeCell ref="A6:B6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0"/>
  <sheetViews>
    <sheetView rightToLeft="1" view="pageBreakPreview" zoomScaleNormal="100" zoomScaleSheetLayoutView="100" workbookViewId="0">
      <selection activeCell="G7" sqref="G7"/>
    </sheetView>
  </sheetViews>
  <sheetFormatPr defaultRowHeight="30" customHeight="1"/>
  <cols>
    <col min="1" max="1" width="39" style="7" customWidth="1"/>
    <col min="2" max="2" width="1.28515625" style="7" customWidth="1"/>
    <col min="3" max="3" width="14.28515625" style="7" customWidth="1"/>
    <col min="4" max="4" width="1.28515625" style="7" customWidth="1"/>
    <col min="5" max="5" width="10.42578125" style="7" customWidth="1"/>
    <col min="6" max="6" width="1.28515625" style="7" customWidth="1"/>
    <col min="7" max="7" width="15.5703125" style="7" customWidth="1"/>
    <col min="8" max="8" width="1.28515625" style="7" customWidth="1"/>
    <col min="9" max="9" width="14.28515625" style="7" customWidth="1"/>
    <col min="10" max="10" width="1.28515625" style="7" customWidth="1"/>
    <col min="11" max="11" width="12" style="7" customWidth="1"/>
    <col min="12" max="12" width="1.28515625" style="7" customWidth="1"/>
    <col min="13" max="13" width="15.5703125" style="7" customWidth="1"/>
    <col min="14" max="14" width="0.28515625" style="16" customWidth="1"/>
    <col min="15" max="16384" width="9.140625" style="16"/>
  </cols>
  <sheetData>
    <row r="1" spans="1:13" ht="30" customHeight="1">
      <c r="A1" s="122" t="s">
        <v>109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3" ht="30" customHeight="1">
      <c r="A2" s="122" t="s">
        <v>112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</row>
    <row r="3" spans="1:13" ht="30" customHeight="1">
      <c r="A3" s="122" t="s">
        <v>176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</row>
    <row r="4" spans="1:13" ht="30" customHeight="1">
      <c r="A4" s="152" t="s">
        <v>101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</row>
    <row r="5" spans="1:13" ht="30" customHeight="1">
      <c r="A5" s="124" t="s">
        <v>57</v>
      </c>
      <c r="C5" s="124" t="s">
        <v>71</v>
      </c>
      <c r="D5" s="124"/>
      <c r="E5" s="124"/>
      <c r="F5" s="124"/>
      <c r="G5" s="124"/>
      <c r="I5" s="124" t="s">
        <v>72</v>
      </c>
      <c r="J5" s="124"/>
      <c r="K5" s="124"/>
      <c r="L5" s="124"/>
      <c r="M5" s="124"/>
    </row>
    <row r="6" spans="1:13" ht="30" customHeight="1">
      <c r="A6" s="124"/>
      <c r="C6" s="6" t="s">
        <v>99</v>
      </c>
      <c r="D6" s="8"/>
      <c r="E6" s="6" t="s">
        <v>91</v>
      </c>
      <c r="F6" s="8"/>
      <c r="G6" s="6" t="s">
        <v>100</v>
      </c>
      <c r="I6" s="6" t="s">
        <v>99</v>
      </c>
      <c r="J6" s="8"/>
      <c r="K6" s="6" t="s">
        <v>91</v>
      </c>
      <c r="L6" s="8"/>
      <c r="M6" s="6" t="s">
        <v>100</v>
      </c>
    </row>
    <row r="7" spans="1:13" ht="30" customHeight="1">
      <c r="A7" s="68" t="s">
        <v>114</v>
      </c>
      <c r="C7" s="9">
        <v>14059</v>
      </c>
      <c r="E7" s="9">
        <v>0</v>
      </c>
      <c r="G7" s="9">
        <f>C7</f>
        <v>14059</v>
      </c>
      <c r="I7" s="9">
        <v>70967244</v>
      </c>
      <c r="K7" s="9">
        <v>0</v>
      </c>
      <c r="M7" s="9">
        <f>I7</f>
        <v>70967244</v>
      </c>
    </row>
    <row r="8" spans="1:13" ht="30" customHeight="1">
      <c r="A8" s="27" t="s">
        <v>115</v>
      </c>
      <c r="C8" s="11">
        <v>15274</v>
      </c>
      <c r="E8" s="11">
        <v>0</v>
      </c>
      <c r="G8" s="11">
        <f>C8</f>
        <v>15274</v>
      </c>
      <c r="I8" s="11">
        <v>190676721</v>
      </c>
      <c r="K8" s="11">
        <v>0</v>
      </c>
      <c r="M8" s="11">
        <f t="shared" ref="M8:M9" si="0">I8</f>
        <v>190676721</v>
      </c>
    </row>
    <row r="9" spans="1:13" ht="30" customHeight="1">
      <c r="A9" s="27" t="s">
        <v>116</v>
      </c>
      <c r="C9" s="11">
        <v>61601</v>
      </c>
      <c r="E9" s="13">
        <v>0</v>
      </c>
      <c r="G9" s="13">
        <f>C9</f>
        <v>61601</v>
      </c>
      <c r="I9" s="11">
        <v>803464</v>
      </c>
      <c r="K9" s="13">
        <v>0</v>
      </c>
      <c r="M9" s="11">
        <f t="shared" si="0"/>
        <v>803464</v>
      </c>
    </row>
    <row r="10" spans="1:13" ht="30" customHeight="1">
      <c r="A10" s="72" t="s">
        <v>43</v>
      </c>
      <c r="C10" s="21">
        <f>SUM(C7:C9)</f>
        <v>90934</v>
      </c>
      <c r="D10" s="19"/>
      <c r="E10" s="21">
        <v>0</v>
      </c>
      <c r="F10" s="19"/>
      <c r="G10" s="21">
        <f>SUM(G7:G9)</f>
        <v>90934</v>
      </c>
      <c r="H10" s="19"/>
      <c r="I10" s="21">
        <f>SUM(I7:I9)</f>
        <v>262447429</v>
      </c>
      <c r="J10" s="19"/>
      <c r="K10" s="21">
        <v>0</v>
      </c>
      <c r="L10" s="19"/>
      <c r="M10" s="21">
        <f>SUM(M7:M9)</f>
        <v>262447429</v>
      </c>
    </row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  <pageSetUpPr fitToPage="1"/>
  </sheetPr>
  <dimension ref="A1:F11"/>
  <sheetViews>
    <sheetView rightToLeft="1" view="pageBreakPreview" zoomScaleNormal="100" zoomScaleSheetLayoutView="100" workbookViewId="0">
      <selection activeCell="F11" sqref="F11"/>
    </sheetView>
  </sheetViews>
  <sheetFormatPr defaultRowHeight="30" customHeight="1"/>
  <cols>
    <col min="1" max="1" width="5.140625" style="7" customWidth="1"/>
    <col min="2" max="2" width="41.5703125" style="7" customWidth="1"/>
    <col min="3" max="3" width="1.28515625" style="7" customWidth="1"/>
    <col min="4" max="4" width="19.42578125" style="7" customWidth="1"/>
    <col min="5" max="5" width="1.28515625" style="7" customWidth="1"/>
    <col min="6" max="6" width="19.42578125" style="7" customWidth="1"/>
    <col min="7" max="7" width="0.28515625" style="16" customWidth="1"/>
    <col min="8" max="16384" width="9.140625" style="16"/>
  </cols>
  <sheetData>
    <row r="1" spans="1:6" ht="30" customHeight="1">
      <c r="A1" s="122" t="s">
        <v>113</v>
      </c>
      <c r="B1" s="122"/>
      <c r="C1" s="122"/>
      <c r="D1" s="122"/>
      <c r="E1" s="122"/>
      <c r="F1" s="122"/>
    </row>
    <row r="2" spans="1:6" ht="30" customHeight="1">
      <c r="A2" s="122" t="s">
        <v>112</v>
      </c>
      <c r="B2" s="122"/>
      <c r="C2" s="122"/>
      <c r="D2" s="122"/>
      <c r="E2" s="122"/>
      <c r="F2" s="122"/>
    </row>
    <row r="3" spans="1:6" ht="30" customHeight="1">
      <c r="A3" s="122" t="s">
        <v>176</v>
      </c>
      <c r="B3" s="122"/>
      <c r="C3" s="122"/>
      <c r="D3" s="122"/>
      <c r="E3" s="122"/>
      <c r="F3" s="122"/>
    </row>
    <row r="5" spans="1:6" s="24" customFormat="1" ht="30" customHeight="1">
      <c r="A5" s="15" t="s">
        <v>83</v>
      </c>
      <c r="B5" s="123" t="s">
        <v>69</v>
      </c>
      <c r="C5" s="123"/>
      <c r="D5" s="123"/>
      <c r="E5" s="123"/>
      <c r="F5" s="123"/>
    </row>
    <row r="6" spans="1:6" ht="30" customHeight="1">
      <c r="D6" s="1" t="s">
        <v>71</v>
      </c>
      <c r="F6" s="1" t="s">
        <v>72</v>
      </c>
    </row>
    <row r="7" spans="1:6" ht="30" customHeight="1">
      <c r="A7" s="124" t="s">
        <v>69</v>
      </c>
      <c r="B7" s="124"/>
      <c r="D7" s="2" t="s">
        <v>48</v>
      </c>
      <c r="F7" s="2" t="s">
        <v>48</v>
      </c>
    </row>
    <row r="8" spans="1:6" ht="30" customHeight="1">
      <c r="A8" s="125" t="s">
        <v>69</v>
      </c>
      <c r="B8" s="125"/>
      <c r="D8" s="7">
        <v>0</v>
      </c>
      <c r="F8" s="11">
        <v>6769849428</v>
      </c>
    </row>
    <row r="9" spans="1:6" ht="30" customHeight="1">
      <c r="A9" s="126" t="s">
        <v>84</v>
      </c>
      <c r="B9" s="126"/>
      <c r="D9" s="11">
        <v>0</v>
      </c>
      <c r="F9" s="11">
        <v>0</v>
      </c>
    </row>
    <row r="10" spans="1:6" ht="30" customHeight="1">
      <c r="A10" s="126" t="s">
        <v>85</v>
      </c>
      <c r="B10" s="126"/>
      <c r="D10" s="46">
        <v>2568227337</v>
      </c>
      <c r="F10" s="13">
        <v>2690989877</v>
      </c>
    </row>
    <row r="11" spans="1:6" ht="30" customHeight="1">
      <c r="A11" s="122" t="s">
        <v>43</v>
      </c>
      <c r="B11" s="122"/>
      <c r="D11" s="118">
        <f>SUM(D8:D10)</f>
        <v>2568227337</v>
      </c>
      <c r="F11" s="21">
        <f>SUM(F8:F10)</f>
        <v>9460839305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صورت وضعیت</vt:lpstr>
      <vt:lpstr>سهام</vt:lpstr>
      <vt:lpstr>تعدیل قیمت</vt:lpstr>
      <vt:lpstr>سپرده</vt:lpstr>
      <vt:lpstr>درآمد</vt:lpstr>
      <vt:lpstr>درآمد سرمایه گذاری در سهام</vt:lpstr>
      <vt:lpstr>درآمد سپرده بانکی</vt:lpstr>
      <vt:lpstr>سود سپرده بانکی</vt:lpstr>
      <vt:lpstr>سایر درآمدها</vt:lpstr>
      <vt:lpstr>درآمد سود سهام</vt:lpstr>
      <vt:lpstr>درآمد ناشی از فروش</vt:lpstr>
      <vt:lpstr>درآمد ناشی از تغییر قیمت اوراق</vt:lpstr>
      <vt:lpstr>'تعدیل قیمت'!Print_Area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KarAmooz</dc:creator>
  <dc:description/>
  <cp:lastModifiedBy>KarAmooz</cp:lastModifiedBy>
  <cp:lastPrinted>2025-12-01T10:49:55Z</cp:lastPrinted>
  <dcterms:created xsi:type="dcterms:W3CDTF">2025-08-25T13:34:27Z</dcterms:created>
  <dcterms:modified xsi:type="dcterms:W3CDTF">2026-06-26T13:51:47Z</dcterms:modified>
</cp:coreProperties>
</file>