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431\"/>
    </mc:Choice>
  </mc:AlternateContent>
  <xr:revisionPtr revIDLastSave="0" documentId="13_ncr:1_{E4C95D9A-F962-4665-B3BC-0A440C0F1F0F}" xr6:coauthVersionLast="47" xr6:coauthVersionMax="47" xr10:uidLastSave="{00000000-0000-0000-0000-000000000000}"/>
  <bookViews>
    <workbookView xWindow="-120" yWindow="-120" windowWidth="29040" windowHeight="15840" tabRatio="838" activeTab="13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سود سپرده بانکی" sheetId="18" r:id="rId6"/>
    <sheet name="درآمد" sheetId="8" r:id="rId7"/>
    <sheet name="درآمد سرمایه گذاری در سهام" sheetId="9" r:id="rId8"/>
    <sheet name="درآمد سپرده بانکی" sheetId="13" r:id="rId9"/>
    <sheet name="سایر درآمدها" sheetId="14" r:id="rId10"/>
    <sheet name="درآمد سود سهام" sheetId="15" r:id="rId11"/>
    <sheet name="درآمد اعمال اختیار" sheetId="20" state="hidden" r:id="rId12"/>
    <sheet name="درآمد ناشی از فروش  " sheetId="22" r:id="rId13"/>
    <sheet name="درآمد ناشی از تغییر قیمت اوراق" sheetId="21" r:id="rId14"/>
  </sheets>
  <definedNames>
    <definedName name="_xlnm._FilterDatabase" localSheetId="3" hidden="1">'تعدیل قیمت'!$A$1:$A$14</definedName>
    <definedName name="_xlnm._FilterDatabase" localSheetId="11" hidden="1">'درآمد اعمال اختیار'!$A$1:$A$40</definedName>
    <definedName name="_xlnm._FilterDatabase" localSheetId="7" hidden="1">'درآمد سرمایه گذاری در سهام'!$A$1:$A$75</definedName>
    <definedName name="_xlnm._FilterDatabase" localSheetId="10" hidden="1">'درآمد سود سهام'!$A$1:$A$41</definedName>
    <definedName name="_xlnm._FilterDatabase" localSheetId="13" hidden="1">'درآمد ناشی از تغییر قیمت اوراق'!$A$1:$A$46</definedName>
    <definedName name="_xlnm._FilterDatabase" localSheetId="12" hidden="1">'درآمد ناشی از فروش  '!$A$1:$A$69</definedName>
    <definedName name="_xlnm._FilterDatabase" localSheetId="1" hidden="1">سهام!$A$1:$AA$46</definedName>
    <definedName name="_xlnm.Print_Area" localSheetId="2">'اوراق مشتقه'!$A$1:$AX$17</definedName>
    <definedName name="_xlnm.Print_Area" localSheetId="3">'تعدیل قیمت'!$A$1:$O$11</definedName>
    <definedName name="_xlnm.Print_Area" localSheetId="6">درآمد!$A$1:$J$12</definedName>
    <definedName name="_xlnm.Print_Area" localSheetId="11">'درآمد اعمال اختیار'!$A$1:$U$39</definedName>
    <definedName name="_xlnm.Print_Area" localSheetId="8">'درآمد سپرده بانکی'!$A$1:$K$11</definedName>
    <definedName name="_xlnm.Print_Area" localSheetId="7">'درآمد سرمایه گذاری در سهام'!$A$1:$U$72</definedName>
    <definedName name="_xlnm.Print_Area" localSheetId="10">'درآمد سود سهام'!$A$1:$T$38</definedName>
    <definedName name="_xlnm.Print_Area" localSheetId="13">'درآمد ناشی از تغییر قیمت اوراق'!$A$1:$I$43</definedName>
    <definedName name="_xlnm.Print_Area" localSheetId="12">'درآمد ناشی از فروش  '!$A$1:$R$68</definedName>
    <definedName name="_xlnm.Print_Area" localSheetId="9">'سایر درآمدها'!$A$1:$G$11</definedName>
    <definedName name="_xlnm.Print_Area" localSheetId="4">سپرده!$A$1:$L$11</definedName>
    <definedName name="_xlnm.Print_Area" localSheetId="1">سهام!$A$1:$AB$46</definedName>
    <definedName name="_xlnm.Print_Area" localSheetId="5">'سود سپرده بانکی'!$A$1:$M$11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2" l="1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10" i="2"/>
  <c r="O69" i="9"/>
  <c r="R69" i="9" s="1"/>
  <c r="E69" i="9"/>
  <c r="I69" i="9" s="1"/>
  <c r="L8" i="7"/>
  <c r="L9" i="7"/>
  <c r="L7" i="7"/>
  <c r="AA46" i="2"/>
  <c r="H43" i="21"/>
  <c r="C43" i="21"/>
  <c r="D43" i="21"/>
  <c r="H39" i="21"/>
  <c r="I39" i="21" s="1"/>
  <c r="E9" i="21"/>
  <c r="E10" i="21"/>
  <c r="E11" i="21"/>
  <c r="E12" i="21"/>
  <c r="E13" i="21"/>
  <c r="E14" i="21"/>
  <c r="E15" i="21"/>
  <c r="E16" i="21"/>
  <c r="E13" i="9" s="1"/>
  <c r="E17" i="21"/>
  <c r="E18" i="21"/>
  <c r="E19" i="21"/>
  <c r="E20" i="21"/>
  <c r="E21" i="21"/>
  <c r="E22" i="21"/>
  <c r="E30" i="9" s="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68" i="9" s="1"/>
  <c r="I68" i="9" s="1"/>
  <c r="B20" i="21"/>
  <c r="F20" i="21" s="1"/>
  <c r="C20" i="21"/>
  <c r="G20" i="21" s="1"/>
  <c r="D23" i="21"/>
  <c r="H23" i="21" s="1"/>
  <c r="H40" i="21"/>
  <c r="F29" i="21"/>
  <c r="F30" i="21"/>
  <c r="F31" i="21"/>
  <c r="F32" i="21"/>
  <c r="E41" i="21"/>
  <c r="E42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41" i="21"/>
  <c r="H42" i="21"/>
  <c r="H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1" i="21"/>
  <c r="F22" i="21"/>
  <c r="F24" i="21"/>
  <c r="F25" i="21"/>
  <c r="F26" i="21"/>
  <c r="F27" i="21"/>
  <c r="F28" i="21"/>
  <c r="F33" i="21"/>
  <c r="F34" i="21"/>
  <c r="F35" i="21"/>
  <c r="F36" i="21"/>
  <c r="F37" i="21"/>
  <c r="F38" i="21"/>
  <c r="F39" i="21"/>
  <c r="F40" i="21"/>
  <c r="F41" i="21"/>
  <c r="F42" i="21"/>
  <c r="F7" i="21"/>
  <c r="C40" i="21"/>
  <c r="C39" i="21"/>
  <c r="B40" i="21"/>
  <c r="B39" i="21"/>
  <c r="C38" i="21"/>
  <c r="B38" i="21"/>
  <c r="C37" i="21"/>
  <c r="B37" i="21"/>
  <c r="C34" i="21"/>
  <c r="B34" i="21"/>
  <c r="C36" i="21"/>
  <c r="B36" i="21"/>
  <c r="C14" i="21"/>
  <c r="B14" i="21"/>
  <c r="C28" i="21"/>
  <c r="B28" i="21"/>
  <c r="C25" i="21"/>
  <c r="B25" i="21"/>
  <c r="C15" i="21"/>
  <c r="B15" i="21"/>
  <c r="C17" i="21"/>
  <c r="B17" i="21"/>
  <c r="C10" i="21"/>
  <c r="B10" i="21"/>
  <c r="C27" i="21"/>
  <c r="B27" i="21"/>
  <c r="C26" i="21"/>
  <c r="B26" i="21"/>
  <c r="C13" i="21"/>
  <c r="B13" i="21"/>
  <c r="C12" i="21"/>
  <c r="B12" i="21"/>
  <c r="C24" i="21"/>
  <c r="B24" i="21"/>
  <c r="C8" i="21"/>
  <c r="B8" i="21"/>
  <c r="C9" i="21"/>
  <c r="B9" i="21"/>
  <c r="C23" i="21"/>
  <c r="C33" i="21"/>
  <c r="B33" i="21"/>
  <c r="Q63" i="9"/>
  <c r="G63" i="9"/>
  <c r="Q66" i="9"/>
  <c r="G66" i="9"/>
  <c r="Q13" i="9"/>
  <c r="G13" i="9"/>
  <c r="Q18" i="9"/>
  <c r="G18" i="9"/>
  <c r="Q30" i="9"/>
  <c r="G30" i="9"/>
  <c r="Q67" i="9"/>
  <c r="G67" i="9"/>
  <c r="O26" i="22"/>
  <c r="Q26" i="22" s="1"/>
  <c r="M26" i="22"/>
  <c r="I26" i="22"/>
  <c r="C26" i="22"/>
  <c r="K26" i="22" s="1"/>
  <c r="O51" i="22"/>
  <c r="M51" i="22"/>
  <c r="I51" i="22"/>
  <c r="C51" i="22"/>
  <c r="K51" i="22" s="1"/>
  <c r="O8" i="22"/>
  <c r="O9" i="22"/>
  <c r="O10" i="22"/>
  <c r="O11" i="22"/>
  <c r="O12" i="22"/>
  <c r="Q12" i="22" s="1"/>
  <c r="O13" i="22"/>
  <c r="Q13" i="22" s="1"/>
  <c r="O14" i="22"/>
  <c r="O15" i="22"/>
  <c r="O16" i="22"/>
  <c r="O17" i="22"/>
  <c r="O18" i="22"/>
  <c r="O19" i="22"/>
  <c r="O20" i="22"/>
  <c r="O21" i="22"/>
  <c r="O22" i="22"/>
  <c r="O23" i="22"/>
  <c r="O24" i="22"/>
  <c r="O25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7" i="22"/>
  <c r="I48" i="22"/>
  <c r="I49" i="22"/>
  <c r="I52" i="22"/>
  <c r="M9" i="22"/>
  <c r="M10" i="22"/>
  <c r="M11" i="22"/>
  <c r="M12" i="22"/>
  <c r="M13" i="22"/>
  <c r="M14" i="22"/>
  <c r="M15" i="22"/>
  <c r="M17" i="22"/>
  <c r="M18" i="22"/>
  <c r="M19" i="22"/>
  <c r="M20" i="22"/>
  <c r="M21" i="22"/>
  <c r="M22" i="22"/>
  <c r="M23" i="22"/>
  <c r="M24" i="22"/>
  <c r="M27" i="22"/>
  <c r="M29" i="22"/>
  <c r="M30" i="22"/>
  <c r="M31" i="22"/>
  <c r="M32" i="22"/>
  <c r="M33" i="22"/>
  <c r="M34" i="22"/>
  <c r="M35" i="22"/>
  <c r="M36" i="22"/>
  <c r="M38" i="22"/>
  <c r="M39" i="22"/>
  <c r="M40" i="22"/>
  <c r="M41" i="22"/>
  <c r="Q41" i="22" s="1"/>
  <c r="M42" i="22"/>
  <c r="M43" i="22"/>
  <c r="M44" i="22"/>
  <c r="M45" i="22"/>
  <c r="M46" i="22"/>
  <c r="Q46" i="22" s="1"/>
  <c r="M48" i="22"/>
  <c r="M49" i="22"/>
  <c r="M52" i="22"/>
  <c r="M53" i="22"/>
  <c r="M58" i="22"/>
  <c r="M59" i="22"/>
  <c r="M62" i="22"/>
  <c r="M7" i="22"/>
  <c r="K9" i="22"/>
  <c r="K10" i="22"/>
  <c r="K11" i="22"/>
  <c r="K12" i="22"/>
  <c r="K13" i="22"/>
  <c r="K14" i="22"/>
  <c r="K15" i="22"/>
  <c r="K17" i="22"/>
  <c r="K18" i="22"/>
  <c r="K19" i="22"/>
  <c r="K20" i="22"/>
  <c r="K21" i="22"/>
  <c r="K22" i="22"/>
  <c r="K23" i="22"/>
  <c r="K24" i="22"/>
  <c r="K27" i="22"/>
  <c r="K29" i="22"/>
  <c r="K30" i="22"/>
  <c r="K31" i="22"/>
  <c r="K32" i="22"/>
  <c r="K33" i="22"/>
  <c r="K34" i="22"/>
  <c r="K35" i="22"/>
  <c r="K36" i="22"/>
  <c r="K38" i="22"/>
  <c r="K39" i="22"/>
  <c r="K40" i="22"/>
  <c r="K41" i="22"/>
  <c r="K42" i="22"/>
  <c r="K43" i="22"/>
  <c r="K44" i="22"/>
  <c r="K45" i="22"/>
  <c r="K46" i="22"/>
  <c r="K48" i="22"/>
  <c r="K49" i="22"/>
  <c r="K52" i="22"/>
  <c r="K53" i="22"/>
  <c r="K58" i="22"/>
  <c r="K59" i="22"/>
  <c r="K62" i="22"/>
  <c r="K7" i="22"/>
  <c r="E65" i="22"/>
  <c r="E64" i="22"/>
  <c r="C65" i="22"/>
  <c r="K65" i="22" s="1"/>
  <c r="C64" i="22"/>
  <c r="K64" i="22" s="1"/>
  <c r="E67" i="22"/>
  <c r="M67" i="22" s="1"/>
  <c r="C67" i="22"/>
  <c r="K67" i="22" s="1"/>
  <c r="E66" i="22"/>
  <c r="M66" i="22" s="1"/>
  <c r="C66" i="22"/>
  <c r="K66" i="22" s="1"/>
  <c r="E63" i="22"/>
  <c r="C63" i="22"/>
  <c r="K63" i="22" s="1"/>
  <c r="E57" i="22"/>
  <c r="M57" i="22" s="1"/>
  <c r="C57" i="22"/>
  <c r="K57" i="22" s="1"/>
  <c r="E16" i="22"/>
  <c r="M16" i="22" s="1"/>
  <c r="C16" i="22"/>
  <c r="K16" i="22" s="1"/>
  <c r="E54" i="22"/>
  <c r="M54" i="22" s="1"/>
  <c r="C54" i="22"/>
  <c r="K54" i="22" s="1"/>
  <c r="E25" i="22"/>
  <c r="M25" i="22" s="1"/>
  <c r="C25" i="22"/>
  <c r="K25" i="22" s="1"/>
  <c r="E8" i="22"/>
  <c r="M8" i="22" s="1"/>
  <c r="C8" i="22"/>
  <c r="K8" i="22" s="1"/>
  <c r="E50" i="22"/>
  <c r="C50" i="22"/>
  <c r="K50" i="22" s="1"/>
  <c r="E28" i="22"/>
  <c r="M28" i="22" s="1"/>
  <c r="C28" i="22"/>
  <c r="K28" i="22" s="1"/>
  <c r="E47" i="22"/>
  <c r="C47" i="22"/>
  <c r="K47" i="22" s="1"/>
  <c r="E37" i="22"/>
  <c r="M37" i="22" s="1"/>
  <c r="C37" i="22"/>
  <c r="K37" i="22" s="1"/>
  <c r="E56" i="22"/>
  <c r="M56" i="22" s="1"/>
  <c r="C56" i="22"/>
  <c r="K56" i="22" s="1"/>
  <c r="E60" i="22"/>
  <c r="M60" i="22" s="1"/>
  <c r="C60" i="22"/>
  <c r="K60" i="22" s="1"/>
  <c r="E61" i="22"/>
  <c r="M61" i="22" s="1"/>
  <c r="C61" i="22"/>
  <c r="K61" i="22" s="1"/>
  <c r="E55" i="22"/>
  <c r="M55" i="22" s="1"/>
  <c r="Q55" i="22" s="1"/>
  <c r="C55" i="22"/>
  <c r="K55" i="22" s="1"/>
  <c r="W43" i="2"/>
  <c r="W42" i="2"/>
  <c r="W14" i="2"/>
  <c r="AA9" i="2"/>
  <c r="S28" i="2"/>
  <c r="S30" i="2"/>
  <c r="K21" i="2"/>
  <c r="S21" i="2" s="1"/>
  <c r="S43" i="2"/>
  <c r="S42" i="2"/>
  <c r="M62" i="9"/>
  <c r="C62" i="9"/>
  <c r="M68" i="9"/>
  <c r="C68" i="9"/>
  <c r="C44" i="9"/>
  <c r="M12" i="9"/>
  <c r="C12" i="9"/>
  <c r="C19" i="9"/>
  <c r="M44" i="9"/>
  <c r="M65" i="9"/>
  <c r="C65" i="9"/>
  <c r="M63" i="9"/>
  <c r="C63" i="9"/>
  <c r="Q17" i="15"/>
  <c r="Q10" i="15"/>
  <c r="Q11" i="15"/>
  <c r="Q12" i="15"/>
  <c r="Q13" i="15"/>
  <c r="Q14" i="15"/>
  <c r="Q15" i="15"/>
  <c r="Q16" i="15"/>
  <c r="Q9" i="15"/>
  <c r="I10" i="15"/>
  <c r="I11" i="15"/>
  <c r="I12" i="15"/>
  <c r="I13" i="15"/>
  <c r="I14" i="15"/>
  <c r="I15" i="15"/>
  <c r="I16" i="15"/>
  <c r="I17" i="15"/>
  <c r="I9" i="15"/>
  <c r="I45" i="22"/>
  <c r="I46" i="22"/>
  <c r="G17" i="9" s="1"/>
  <c r="I44" i="22"/>
  <c r="C52" i="9"/>
  <c r="C53" i="9"/>
  <c r="C35" i="9"/>
  <c r="K38" i="15"/>
  <c r="J38" i="15"/>
  <c r="L38" i="15"/>
  <c r="P38" i="15"/>
  <c r="R38" i="15"/>
  <c r="M53" i="9"/>
  <c r="M52" i="9"/>
  <c r="S39" i="2"/>
  <c r="S40" i="2"/>
  <c r="S41" i="2"/>
  <c r="I62" i="22"/>
  <c r="G56" i="9" s="1"/>
  <c r="S10" i="2"/>
  <c r="S11" i="2"/>
  <c r="S12" i="2"/>
  <c r="S13" i="2"/>
  <c r="S14" i="2"/>
  <c r="B23" i="21" s="1"/>
  <c r="S15" i="2"/>
  <c r="S16" i="2"/>
  <c r="S17" i="2"/>
  <c r="S18" i="2"/>
  <c r="S19" i="2"/>
  <c r="S20" i="2"/>
  <c r="S22" i="2"/>
  <c r="S23" i="2"/>
  <c r="S24" i="2"/>
  <c r="S25" i="2"/>
  <c r="S26" i="2"/>
  <c r="S27" i="2"/>
  <c r="S29" i="2"/>
  <c r="S31" i="2"/>
  <c r="S32" i="2"/>
  <c r="S33" i="2"/>
  <c r="S34" i="2"/>
  <c r="S35" i="2"/>
  <c r="S36" i="2"/>
  <c r="S37" i="2"/>
  <c r="S38" i="2"/>
  <c r="S44" i="2"/>
  <c r="S45" i="2"/>
  <c r="S9" i="2"/>
  <c r="C59" i="9"/>
  <c r="C36" i="9"/>
  <c r="G8" i="18"/>
  <c r="G9" i="18"/>
  <c r="G7" i="18"/>
  <c r="F10" i="8"/>
  <c r="C11" i="23"/>
  <c r="F23" i="21" l="1"/>
  <c r="B43" i="21"/>
  <c r="I40" i="21"/>
  <c r="O68" i="9" s="1"/>
  <c r="R68" i="9" s="1"/>
  <c r="E66" i="9"/>
  <c r="I37" i="21"/>
  <c r="O66" i="9" s="1"/>
  <c r="I38" i="21"/>
  <c r="O67" i="9" s="1"/>
  <c r="R67" i="9" s="1"/>
  <c r="I13" i="21"/>
  <c r="I12" i="21"/>
  <c r="I8" i="21"/>
  <c r="I42" i="21"/>
  <c r="I41" i="21"/>
  <c r="I31" i="21"/>
  <c r="I30" i="21"/>
  <c r="I22" i="21"/>
  <c r="O30" i="9" s="1"/>
  <c r="R30" i="9" s="1"/>
  <c r="I11" i="21"/>
  <c r="E67" i="9"/>
  <c r="I67" i="9" s="1"/>
  <c r="I14" i="21"/>
  <c r="I15" i="21"/>
  <c r="I16" i="21"/>
  <c r="O13" i="9" s="1"/>
  <c r="R13" i="9" s="1"/>
  <c r="I13" i="9"/>
  <c r="I30" i="9"/>
  <c r="Q51" i="22"/>
  <c r="Q49" i="22"/>
  <c r="Q48" i="22"/>
  <c r="Q62" i="22"/>
  <c r="Q56" i="9" s="1"/>
  <c r="I65" i="22"/>
  <c r="M65" i="22"/>
  <c r="Q65" i="22" s="1"/>
  <c r="M64" i="22"/>
  <c r="Q64" i="22" s="1"/>
  <c r="I64" i="22"/>
  <c r="M63" i="22"/>
  <c r="I63" i="22"/>
  <c r="M50" i="22"/>
  <c r="Q50" i="22" s="1"/>
  <c r="I50" i="22"/>
  <c r="M47" i="22"/>
  <c r="Q47" i="22" s="1"/>
  <c r="I47" i="22"/>
  <c r="Q59" i="22"/>
  <c r="Q58" i="22"/>
  <c r="Q53" i="22"/>
  <c r="Q52" i="22"/>
  <c r="Q42" i="22"/>
  <c r="Q40" i="22"/>
  <c r="Q43" i="22"/>
  <c r="Q60" i="22"/>
  <c r="Q17" i="9"/>
  <c r="Q45" i="22"/>
  <c r="Q44" i="22"/>
  <c r="Q61" i="22"/>
  <c r="Q14" i="22"/>
  <c r="Q15" i="22"/>
  <c r="Q17" i="22"/>
  <c r="Q18" i="22"/>
  <c r="Q19" i="22"/>
  <c r="Q20" i="22"/>
  <c r="Q21" i="22"/>
  <c r="Q22" i="22"/>
  <c r="Q24" i="22"/>
  <c r="Q27" i="22"/>
  <c r="Q29" i="22"/>
  <c r="Q30" i="22"/>
  <c r="Q31" i="22"/>
  <c r="Q32" i="22"/>
  <c r="Q33" i="22"/>
  <c r="Q34" i="22"/>
  <c r="Q35" i="22"/>
  <c r="Q36" i="22"/>
  <c r="Q38" i="22"/>
  <c r="Q39" i="22"/>
  <c r="Q67" i="22"/>
  <c r="Q66" i="22"/>
  <c r="Q63" i="22"/>
  <c r="Q8" i="22"/>
  <c r="Q28" i="22"/>
  <c r="Q37" i="22"/>
  <c r="Q9" i="22"/>
  <c r="Q10" i="22"/>
  <c r="Q11" i="22"/>
  <c r="Q57" i="22"/>
  <c r="Q16" i="22"/>
  <c r="Q25" i="22"/>
  <c r="Q23" i="22"/>
  <c r="Q54" i="22"/>
  <c r="Q56" i="22"/>
  <c r="M12" i="15"/>
  <c r="O12" i="15"/>
  <c r="S12" i="15" s="1"/>
  <c r="M13" i="15"/>
  <c r="O13" i="15"/>
  <c r="M14" i="15"/>
  <c r="O14" i="15"/>
  <c r="S14" i="15" s="1"/>
  <c r="M15" i="15"/>
  <c r="O15" i="15"/>
  <c r="S15" i="15" s="1"/>
  <c r="M16" i="15"/>
  <c r="O16" i="15"/>
  <c r="S16" i="15" s="1"/>
  <c r="M17" i="15"/>
  <c r="C66" i="9" s="1"/>
  <c r="O17" i="15"/>
  <c r="M9" i="15"/>
  <c r="C16" i="9" s="1"/>
  <c r="O9" i="15"/>
  <c r="S17" i="15"/>
  <c r="M66" i="9" s="1"/>
  <c r="S9" i="15"/>
  <c r="M16" i="9" s="1"/>
  <c r="I38" i="15"/>
  <c r="M10" i="15"/>
  <c r="O10" i="15"/>
  <c r="S10" i="15" s="1"/>
  <c r="M11" i="15"/>
  <c r="O11" i="15"/>
  <c r="S11" i="15" s="1"/>
  <c r="Q38" i="15"/>
  <c r="S13" i="15"/>
  <c r="M35" i="9"/>
  <c r="O38" i="15"/>
  <c r="M59" i="9"/>
  <c r="M36" i="9"/>
  <c r="K10" i="18"/>
  <c r="E10" i="18"/>
  <c r="K11" i="23"/>
  <c r="O15" i="3"/>
  <c r="C15" i="3"/>
  <c r="C9" i="3"/>
  <c r="Y9" i="3"/>
  <c r="I66" i="9" l="1"/>
  <c r="R66" i="9"/>
  <c r="H10" i="7"/>
  <c r="D10" i="7"/>
  <c r="I14" i="9"/>
  <c r="I21" i="9"/>
  <c r="I29" i="9"/>
  <c r="I31" i="9"/>
  <c r="I33" i="9"/>
  <c r="I27" i="21"/>
  <c r="E18" i="9"/>
  <c r="I18" i="9" s="1"/>
  <c r="O18" i="9" l="1"/>
  <c r="R18" i="9" s="1"/>
  <c r="F10" i="7"/>
  <c r="J8" i="7" l="1"/>
  <c r="J9" i="7"/>
  <c r="J7" i="7"/>
  <c r="Y46" i="2"/>
  <c r="W46" i="2"/>
  <c r="L10" i="7" l="1"/>
  <c r="J10" i="7"/>
  <c r="O53" i="9"/>
  <c r="I9" i="21"/>
  <c r="O52" i="9" s="1"/>
  <c r="I10" i="21"/>
  <c r="O44" i="9" s="1"/>
  <c r="O56" i="9"/>
  <c r="O19" i="9"/>
  <c r="O45" i="9"/>
  <c r="O62" i="9"/>
  <c r="O12" i="9"/>
  <c r="I17" i="21"/>
  <c r="O59" i="9" s="1"/>
  <c r="I18" i="21"/>
  <c r="O38" i="9" s="1"/>
  <c r="I19" i="21"/>
  <c r="O20" i="9" s="1"/>
  <c r="I20" i="21"/>
  <c r="O64" i="9" s="1"/>
  <c r="R64" i="9" s="1"/>
  <c r="I21" i="21"/>
  <c r="O9" i="9" s="1"/>
  <c r="I23" i="21"/>
  <c r="O26" i="9" s="1"/>
  <c r="I24" i="21"/>
  <c r="O48" i="9" s="1"/>
  <c r="I25" i="21"/>
  <c r="O16" i="9" s="1"/>
  <c r="I26" i="21"/>
  <c r="O17" i="9" s="1"/>
  <c r="R17" i="9" s="1"/>
  <c r="I28" i="21"/>
  <c r="I29" i="21"/>
  <c r="O57" i="9" s="1"/>
  <c r="O60" i="9"/>
  <c r="O36" i="9"/>
  <c r="I32" i="21"/>
  <c r="O8" i="9" s="1"/>
  <c r="I33" i="21"/>
  <c r="O35" i="9" s="1"/>
  <c r="I34" i="21"/>
  <c r="O65" i="9" s="1"/>
  <c r="I35" i="21"/>
  <c r="O34" i="9" s="1"/>
  <c r="I36" i="21"/>
  <c r="O63" i="9" s="1"/>
  <c r="R63" i="9" s="1"/>
  <c r="O70" i="9"/>
  <c r="O71" i="9"/>
  <c r="I7" i="21"/>
  <c r="O61" i="9" s="1"/>
  <c r="E70" i="9"/>
  <c r="E8" i="21"/>
  <c r="E53" i="9" s="1"/>
  <c r="E52" i="9"/>
  <c r="E44" i="9"/>
  <c r="E56" i="9"/>
  <c r="I56" i="9" s="1"/>
  <c r="E45" i="9"/>
  <c r="E62" i="9"/>
  <c r="E12" i="9"/>
  <c r="E59" i="9"/>
  <c r="E20" i="9"/>
  <c r="E64" i="9"/>
  <c r="I64" i="9" s="1"/>
  <c r="E9" i="9"/>
  <c r="E26" i="9"/>
  <c r="E48" i="9"/>
  <c r="E16" i="9"/>
  <c r="E17" i="9"/>
  <c r="I17" i="9" s="1"/>
  <c r="E57" i="9"/>
  <c r="E60" i="9"/>
  <c r="E36" i="9"/>
  <c r="E8" i="9"/>
  <c r="E35" i="9"/>
  <c r="E34" i="9"/>
  <c r="E71" i="9"/>
  <c r="E7" i="21"/>
  <c r="Q57" i="9"/>
  <c r="Q53" i="9"/>
  <c r="Q36" i="9"/>
  <c r="Q65" i="9"/>
  <c r="I54" i="22"/>
  <c r="G16" i="9" s="1"/>
  <c r="I61" i="22"/>
  <c r="G36" i="9" s="1"/>
  <c r="I60" i="22"/>
  <c r="G53" i="9" s="1"/>
  <c r="E61" i="9" l="1"/>
  <c r="E43" i="21"/>
  <c r="O23" i="9"/>
  <c r="I43" i="21"/>
  <c r="R65" i="9"/>
  <c r="R53" i="9"/>
  <c r="R36" i="9"/>
  <c r="I36" i="9"/>
  <c r="I16" i="9"/>
  <c r="I53" i="9"/>
  <c r="E65" i="9"/>
  <c r="E63" i="9"/>
  <c r="I63" i="9" s="1"/>
  <c r="E19" i="9"/>
  <c r="E38" i="9"/>
  <c r="I58" i="22"/>
  <c r="G65" i="9" s="1"/>
  <c r="I59" i="22"/>
  <c r="G57" i="9" s="1"/>
  <c r="I57" i="9" s="1"/>
  <c r="I65" i="9" l="1"/>
  <c r="Q62" i="9" l="1"/>
  <c r="R62" i="9" s="1"/>
  <c r="Q48" i="9"/>
  <c r="Q60" i="9"/>
  <c r="R60" i="9" s="1"/>
  <c r="I57" i="22"/>
  <c r="G62" i="9" s="1"/>
  <c r="I62" i="9" s="1"/>
  <c r="I56" i="22"/>
  <c r="G48" i="9" s="1"/>
  <c r="I48" i="9" s="1"/>
  <c r="I55" i="22"/>
  <c r="G60" i="9" s="1"/>
  <c r="I60" i="9" s="1"/>
  <c r="G39" i="20" l="1"/>
  <c r="O39" i="20"/>
  <c r="O72" i="9" l="1"/>
  <c r="Q58" i="9" l="1"/>
  <c r="R58" i="9" s="1"/>
  <c r="Q47" i="9"/>
  <c r="Q15" i="9"/>
  <c r="R15" i="9" s="1"/>
  <c r="Q20" i="9"/>
  <c r="Q38" i="9"/>
  <c r="Q40" i="9"/>
  <c r="Q27" i="9"/>
  <c r="R27" i="9" s="1"/>
  <c r="Q23" i="9"/>
  <c r="R23" i="9" s="1"/>
  <c r="Q31" i="9"/>
  <c r="R31" i="9" s="1"/>
  <c r="Q12" i="9"/>
  <c r="R12" i="9" s="1"/>
  <c r="Q24" i="9"/>
  <c r="R24" i="9" s="1"/>
  <c r="Q44" i="9"/>
  <c r="R44" i="9" s="1"/>
  <c r="Q8" i="9"/>
  <c r="Q45" i="9"/>
  <c r="Q21" i="9"/>
  <c r="Q46" i="9"/>
  <c r="Q19" i="9"/>
  <c r="Q22" i="9"/>
  <c r="Q29" i="9"/>
  <c r="R29" i="9" s="1"/>
  <c r="Q33" i="9"/>
  <c r="R33" i="9" s="1"/>
  <c r="Q26" i="9"/>
  <c r="Q14" i="9"/>
  <c r="R14" i="9" s="1"/>
  <c r="Q10" i="9"/>
  <c r="R10" i="9" s="1"/>
  <c r="Q59" i="9"/>
  <c r="R59" i="9" s="1"/>
  <c r="Q9" i="9"/>
  <c r="R9" i="9" s="1"/>
  <c r="Q16" i="9"/>
  <c r="R16" i="9" s="1"/>
  <c r="Q7" i="22"/>
  <c r="Q52" i="9" s="1"/>
  <c r="R52" i="9" s="1"/>
  <c r="I8" i="22"/>
  <c r="I9" i="22"/>
  <c r="I10" i="22"/>
  <c r="I11" i="22"/>
  <c r="G15" i="9" s="1"/>
  <c r="I15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12" i="9" s="1"/>
  <c r="I27" i="22"/>
  <c r="I28" i="22"/>
  <c r="I29" i="22"/>
  <c r="G8" i="9" s="1"/>
  <c r="I8" i="9" s="1"/>
  <c r="I30" i="22"/>
  <c r="I31" i="22"/>
  <c r="I32" i="22"/>
  <c r="I33" i="22"/>
  <c r="I34" i="22"/>
  <c r="I35" i="22"/>
  <c r="I36" i="22"/>
  <c r="I37" i="22"/>
  <c r="G19" i="9" s="1"/>
  <c r="I19" i="9" s="1"/>
  <c r="I38" i="22"/>
  <c r="I39" i="22"/>
  <c r="I40" i="22"/>
  <c r="I41" i="22"/>
  <c r="I42" i="22"/>
  <c r="I43" i="22"/>
  <c r="G10" i="9"/>
  <c r="I10" i="9" s="1"/>
  <c r="G59" i="9"/>
  <c r="I59" i="9" s="1"/>
  <c r="G9" i="9"/>
  <c r="I9" i="9" s="1"/>
  <c r="I53" i="22"/>
  <c r="I66" i="22"/>
  <c r="G70" i="9" s="1"/>
  <c r="I70" i="9" s="1"/>
  <c r="I67" i="22"/>
  <c r="G71" i="9" s="1"/>
  <c r="I71" i="9" s="1"/>
  <c r="I7" i="22"/>
  <c r="G52" i="9" s="1"/>
  <c r="I52" i="9" s="1"/>
  <c r="Q68" i="22" l="1"/>
  <c r="S8" i="15"/>
  <c r="M56" i="9" s="1"/>
  <c r="R56" i="9" s="1"/>
  <c r="M57" i="9"/>
  <c r="R57" i="9" s="1"/>
  <c r="M46" i="9"/>
  <c r="R46" i="9" s="1"/>
  <c r="M8" i="9"/>
  <c r="R8" i="9" s="1"/>
  <c r="M51" i="9"/>
  <c r="S7" i="15"/>
  <c r="S38" i="15" l="1"/>
  <c r="C26" i="9"/>
  <c r="M8" i="18"/>
  <c r="H8" i="13" s="1"/>
  <c r="M9" i="18"/>
  <c r="H9" i="13" s="1"/>
  <c r="M7" i="18"/>
  <c r="H7" i="13" s="1"/>
  <c r="D9" i="13"/>
  <c r="D8" i="13"/>
  <c r="D7" i="13"/>
  <c r="M38" i="15" l="1"/>
  <c r="F43" i="2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70" i="9" l="1"/>
  <c r="R70" i="9" s="1"/>
  <c r="O68" i="22"/>
  <c r="M68" i="22"/>
  <c r="K68" i="22"/>
  <c r="G68" i="22"/>
  <c r="C68" i="22"/>
  <c r="Q71" i="9"/>
  <c r="R71" i="9" s="1"/>
  <c r="Q28" i="9"/>
  <c r="R28" i="9" s="1"/>
  <c r="G28" i="9"/>
  <c r="I28" i="9" s="1"/>
  <c r="G26" i="9"/>
  <c r="I26" i="9" s="1"/>
  <c r="Q42" i="9"/>
  <c r="R42" i="9" s="1"/>
  <c r="G42" i="9"/>
  <c r="I42" i="9" s="1"/>
  <c r="Q39" i="9"/>
  <c r="R39" i="9" s="1"/>
  <c r="G39" i="9"/>
  <c r="I39" i="9" s="1"/>
  <c r="Q55" i="9"/>
  <c r="R55" i="9" s="1"/>
  <c r="G55" i="9"/>
  <c r="I55" i="9" s="1"/>
  <c r="Q35" i="9"/>
  <c r="R35" i="9" s="1"/>
  <c r="G35" i="9"/>
  <c r="I35" i="9" s="1"/>
  <c r="G22" i="9"/>
  <c r="I22" i="9" s="1"/>
  <c r="Q43" i="9"/>
  <c r="R43" i="9" s="1"/>
  <c r="G43" i="9"/>
  <c r="I43" i="9" s="1"/>
  <c r="Q54" i="9"/>
  <c r="R54" i="9" s="1"/>
  <c r="G54" i="9"/>
  <c r="I54" i="9" s="1"/>
  <c r="G46" i="9"/>
  <c r="I46" i="9" s="1"/>
  <c r="Q51" i="9"/>
  <c r="R51" i="9" s="1"/>
  <c r="G51" i="9"/>
  <c r="I51" i="9" s="1"/>
  <c r="G45" i="9"/>
  <c r="I45" i="9" s="1"/>
  <c r="Q32" i="9"/>
  <c r="R32" i="9" s="1"/>
  <c r="G32" i="9"/>
  <c r="I32" i="9" s="1"/>
  <c r="G44" i="9"/>
  <c r="I44" i="9" s="1"/>
  <c r="G24" i="9"/>
  <c r="I24" i="9" s="1"/>
  <c r="Q37" i="9"/>
  <c r="R37" i="9" s="1"/>
  <c r="G37" i="9"/>
  <c r="I37" i="9" s="1"/>
  <c r="Q41" i="9"/>
  <c r="R41" i="9" s="1"/>
  <c r="G41" i="9"/>
  <c r="I41" i="9" s="1"/>
  <c r="Q50" i="9"/>
  <c r="G50" i="9"/>
  <c r="I50" i="9" s="1"/>
  <c r="Q34" i="9"/>
  <c r="G34" i="9"/>
  <c r="I34" i="9" s="1"/>
  <c r="Q49" i="9"/>
  <c r="G49" i="9"/>
  <c r="I49" i="9" s="1"/>
  <c r="Q11" i="9"/>
  <c r="R11" i="9" s="1"/>
  <c r="G11" i="9"/>
  <c r="I11" i="9" s="1"/>
  <c r="Q25" i="9"/>
  <c r="R25" i="9" s="1"/>
  <c r="G25" i="9"/>
  <c r="I25" i="9" s="1"/>
  <c r="G23" i="9"/>
  <c r="G27" i="9"/>
  <c r="I27" i="9" s="1"/>
  <c r="G40" i="9"/>
  <c r="I40" i="9" s="1"/>
  <c r="G38" i="9"/>
  <c r="I38" i="9" s="1"/>
  <c r="G47" i="9"/>
  <c r="I47" i="9" s="1"/>
  <c r="G58" i="9"/>
  <c r="I58" i="9" s="1"/>
  <c r="Q61" i="9"/>
  <c r="R61" i="9" s="1"/>
  <c r="G61" i="9"/>
  <c r="I61" i="9" s="1"/>
  <c r="Q72" i="9" l="1"/>
  <c r="M21" i="9"/>
  <c r="R21" i="9" s="1"/>
  <c r="M19" i="9"/>
  <c r="R19" i="9" s="1"/>
  <c r="C72" i="9"/>
  <c r="H10" i="13" l="1"/>
  <c r="G43" i="21" l="1"/>
  <c r="Q46" i="2"/>
  <c r="O46" i="2"/>
  <c r="M46" i="2"/>
  <c r="K46" i="2"/>
  <c r="I46" i="2"/>
  <c r="G46" i="2"/>
  <c r="E46" i="2"/>
  <c r="M45" i="9"/>
  <c r="R45" i="9" s="1"/>
  <c r="M38" i="9"/>
  <c r="R38" i="9" s="1"/>
  <c r="M20" i="9"/>
  <c r="R20" i="9" s="1"/>
  <c r="M22" i="9"/>
  <c r="R22" i="9" s="1"/>
  <c r="M40" i="9"/>
  <c r="R40" i="9" s="1"/>
  <c r="M26" i="9"/>
  <c r="R26" i="9" s="1"/>
  <c r="M48" i="9"/>
  <c r="R48" i="9" s="1"/>
  <c r="M47" i="9"/>
  <c r="R47" i="9" s="1"/>
  <c r="M49" i="9"/>
  <c r="R49" i="9" s="1"/>
  <c r="M50" i="9"/>
  <c r="R50" i="9" s="1"/>
  <c r="M34" i="9"/>
  <c r="R34" i="9" s="1"/>
  <c r="F10" i="14"/>
  <c r="D10" i="14"/>
  <c r="F11" i="8" s="1"/>
  <c r="J11" i="8" s="1"/>
  <c r="D10" i="13"/>
  <c r="F9" i="8" s="1"/>
  <c r="I10" i="18"/>
  <c r="C10" i="18"/>
  <c r="R72" i="9" l="1"/>
  <c r="M72" i="9"/>
  <c r="S46" i="2"/>
  <c r="M10" i="18"/>
  <c r="G10" i="18"/>
  <c r="E68" i="22" l="1"/>
  <c r="I12" i="22"/>
  <c r="I68" i="22" s="1"/>
  <c r="G20" i="9" l="1"/>
  <c r="I20" i="9" s="1"/>
  <c r="G72" i="9" l="1"/>
  <c r="E23" i="9" l="1"/>
  <c r="I23" i="9" l="1"/>
  <c r="I72" i="9" s="1"/>
  <c r="F6" i="8" s="1"/>
  <c r="E72" i="9"/>
  <c r="F12" i="8" l="1"/>
  <c r="H7" i="8" l="1"/>
  <c r="H8" i="8"/>
  <c r="H10" i="8"/>
  <c r="H11" i="8"/>
  <c r="H12" i="8" l="1"/>
</calcChain>
</file>

<file path=xl/sharedStrings.xml><?xml version="1.0" encoding="utf-8"?>
<sst xmlns="http://schemas.openxmlformats.org/spreadsheetml/2006/main" count="550" uniqueCount="252">
  <si>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</si>
  <si>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</si>
  <si>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</si>
  <si>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</si>
  <si>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</si>
  <si>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</si>
  <si>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</si>
  <si>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</si>
  <si>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</si>
  <si>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</si>
  <si>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</si>
  <si>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</si>
  <si>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</si>
  <si>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</si>
  <si>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</si>
  <si>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</si>
  <si>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</si>
  <si>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</si>
  <si>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</si>
  <si>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</si>
  <si>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</si>
  <si>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</si>
  <si>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</si>
  <si>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</si>
  <si>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</si>
  <si>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</si>
  <si>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</si>
  <si>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</si>
  <si>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</si>
  <si>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</si>
  <si>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</si>
  <si>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</si>
  <si>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</si>
  <si>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</si>
  <si>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</si>
  <si>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</si>
  <si>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</si>
  <si>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</si>
  <si>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</si>
  <si>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</si>
  <si>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</si>
  <si>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</si>
  <si>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</si>
  <si>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</si>
  <si>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</si>
  <si>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</si>
  <si>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</si>
  <si>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</si>
  <si>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</si>
  <si>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</si>
  <si>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</si>
  <si>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</si>
  <si>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</si>
  <si>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</si>
  <si>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</si>
  <si>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</si>
  <si>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</si>
  <si>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</si>
  <si>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</si>
  <si>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</si>
  <si>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</si>
  <si>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</si>
  <si>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</si>
  <si>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</si>
  <si>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</si>
  <si>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</si>
  <si>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</si>
  <si>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صورت وضعیت درآمدها رویین</t>
  </si>
  <si>
    <t>-2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</si>
  <si>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</si>
  <si>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</si>
  <si>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</si>
  <si>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</si>
  <si>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</si>
  <si>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</si>
  <si>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</si>
  <si>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</si>
  <si>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</si>
  <si>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</si>
  <si>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</si>
  <si>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</si>
  <si>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</si>
  <si>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</si>
  <si>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</si>
  <si>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</si>
  <si>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</si>
  <si>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</si>
  <si>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</si>
  <si>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</si>
  <si>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</si>
  <si>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</si>
  <si>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</si>
  <si>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</si>
  <si>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</si>
  <si>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</si>
  <si>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</si>
  <si>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</si>
  <si>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</si>
  <si>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</si>
  <si>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</si>
  <si>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</si>
  <si>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</si>
  <si>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</si>
  <si>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</si>
  <si>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</si>
  <si>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</si>
  <si>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</si>
  <si>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</si>
  <si>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</si>
  <si>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</si>
  <si>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</si>
  <si>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</si>
  <si>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</si>
  <si>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</si>
  <si>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</si>
  <si>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</si>
  <si>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</si>
  <si>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</si>
  <si>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</si>
  <si>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</si>
  <si>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</si>
  <si>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</si>
  <si>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</si>
  <si>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</si>
  <si>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</si>
  <si>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</si>
  <si>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</si>
  <si>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</si>
  <si>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</si>
  <si>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</si>
  <si>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</si>
  <si>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</si>
  <si>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</si>
  <si>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</si>
  <si>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</si>
  <si>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</si>
  <si>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</si>
  <si>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</si>
  <si>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</si>
  <si>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</si>
  <si>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</si>
  <si>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</si>
  <si>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</si>
  <si>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</si>
  <si>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گروه مپنا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</si>
  <si>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</si>
  <si>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</si>
  <si>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</si>
  <si>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</si>
  <si>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</si>
  <si>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</si>
  <si>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</si>
  <si>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</si>
  <si>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</si>
  <si>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</si>
  <si>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</si>
  <si>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</si>
  <si>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</si>
  <si>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</si>
  <si>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</si>
  <si>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</si>
  <si>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</si>
  <si>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</si>
  <si>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</si>
  <si>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</si>
  <si>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</si>
  <si>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</si>
  <si>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</si>
  <si>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</si>
  <si>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</si>
  <si>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</si>
  <si>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</si>
  <si>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</si>
  <si>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</si>
  <si>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</si>
  <si>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</si>
  <si>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</si>
  <si>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</si>
  <si>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</si>
  <si>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</si>
  <si>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</si>
  <si>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</si>
  <si>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</si>
  <si>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</si>
  <si>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</si>
  <si>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</si>
  <si>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</si>
  <si>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آلومینیوم ایران</t>
  </si>
  <si>
    <t>هامون نایزه</t>
  </si>
  <si>
    <t>اختیارخ فولاد-3500-1404/11/08</t>
  </si>
  <si>
    <t>اختیارخ فولاد-3750-1404/11/08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</si>
  <si>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</si>
  <si>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</si>
  <si>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</si>
  <si>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</si>
  <si>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</si>
  <si>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</si>
  <si>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</si>
  <si>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</si>
  <si>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</si>
  <si>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</si>
  <si>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</si>
  <si>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فولاد امیرکبیر کاشان</t>
  </si>
  <si>
    <t>1404/12/29</t>
  </si>
  <si>
    <t>آلومینیوم‌ایران‌</t>
  </si>
  <si>
    <t>کالسیمین‌</t>
  </si>
  <si>
    <t>نورد آلومینیوم‌</t>
  </si>
  <si>
    <t>ح. سرمایه گذاری صدرتامین</t>
  </si>
  <si>
    <t>ح. سرمایه‌گذاری صدرتامین</t>
  </si>
  <si>
    <t>سرمایه‌گذاری صدرتامین</t>
  </si>
  <si>
    <t>برای ماه منتهی به 1405/01/31</t>
  </si>
  <si>
    <t>1405/01/31</t>
  </si>
  <si>
    <t>ح. معدنی و صنعتی گل گهر</t>
  </si>
  <si>
    <t>صندوق سرمایه‌گذاری بخشی صنایع سورنا- نماد رویین</t>
  </si>
  <si>
    <t>اوراق بهاداری که ارزش آنها در تاریخ گزارش تعدیل شده</t>
  </si>
  <si>
    <t>(براساس دستورالعمل نحوه تعیین قیمت خرید و فروش اوراق بهادار در صندوق‌های سرمایه‌گذاری)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</si>
  <si>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</si>
  <si>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</si>
  <si>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</si>
  <si>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</si>
  <si>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</si>
  <si>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</si>
  <si>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صدر تامین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</si>
  <si>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</si>
  <si>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</si>
  <si>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 های سرمایه 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</si>
  <si>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</si>
  <si>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</si>
  <si>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2-6</t>
  </si>
  <si>
    <t>درآمد حاصل از سرمایه‌گذاری در اختیار معامله سهام</t>
  </si>
  <si>
    <t>ح . معدنی و صنعتی گل گهر</t>
  </si>
  <si>
    <t>ح. توسعه‌معادن‌وفلزات</t>
  </si>
  <si>
    <t>ح. توسعه معادن و فلزات</t>
  </si>
  <si>
    <t>1405/03/31</t>
  </si>
  <si>
    <t>فولاد خراسان</t>
  </si>
  <si>
    <t>سنگ آهن گهرزمین</t>
  </si>
  <si>
    <t>سرمایه‌گذاری توکافولاد</t>
  </si>
  <si>
    <t>براساس آسیب‌های جنگ و بخشنامه سازمان</t>
  </si>
  <si>
    <t>برای ماه منتهی به 1405/04/31</t>
  </si>
  <si>
    <t>1405/04/31</t>
  </si>
  <si>
    <t>پتروشیمی زاگرس</t>
  </si>
  <si>
    <t>آلیاژگستر هامون</t>
  </si>
  <si>
    <t>1405/04/06</t>
  </si>
  <si>
    <t>1405/04/10</t>
  </si>
  <si>
    <t>1405/04/20</t>
  </si>
  <si>
    <t>1405/04/21</t>
  </si>
  <si>
    <t>1405/04/25</t>
  </si>
  <si>
    <t>1405/04/29</t>
  </si>
  <si>
    <t>1405/04/30</t>
  </si>
  <si>
    <t>سیمان بهبهان</t>
  </si>
  <si>
    <t>ح. معدنی و صنعتی گل گهر*</t>
  </si>
  <si>
    <t>ح.  توسعه‌معادن‌وفلزات*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</si>
</sst>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_);_(* \(#,##0.000\);_(* &quot;-&quot;??_);_(@_)"/>
    <numFmt numFmtId="167" formatCode="0.0"/>
    <numFmt numFmtId="168" formatCode="0.00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40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left"/>
    </xf>
    <xf numFmtId="38" fontId="15" fillId="2" borderId="0" xfId="0" applyNumberFormat="1" applyFont="1" applyFill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38" fontId="2" fillId="0" borderId="7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9" fontId="7" fillId="2" borderId="0" xfId="2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38" fontId="9" fillId="2" borderId="10" xfId="0" applyNumberFormat="1" applyFont="1" applyFill="1" applyBorder="1" applyAlignment="1">
      <alignment horizontal="center" vertical="center"/>
    </xf>
    <xf numFmtId="38" fontId="1" fillId="2" borderId="0" xfId="0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1" fillId="2" borderId="10" xfId="0" applyNumberFormat="1" applyFont="1" applyFill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67" fontId="2" fillId="0" borderId="1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/>
    </xf>
    <xf numFmtId="38" fontId="9" fillId="0" borderId="4" xfId="0" applyNumberFormat="1" applyFont="1" applyBorder="1" applyAlignment="1">
      <alignment horizontal="center" vertical="center"/>
    </xf>
    <xf numFmtId="4" fontId="2" fillId="3" borderId="0" xfId="0" applyNumberFormat="1" applyFont="1" applyFill="1" applyAlignment="1">
      <alignment horizontal="left"/>
    </xf>
    <xf numFmtId="38" fontId="1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3" fontId="1" fillId="0" borderId="2" xfId="0" applyNumberFormat="1" applyFont="1" applyBorder="1" applyAlignment="1">
      <alignment horizontal="center" vertical="center"/>
    </xf>
    <xf numFmtId="37" fontId="1" fillId="2" borderId="0" xfId="1" applyNumberFormat="1" applyFont="1" applyFill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7" fontId="7" fillId="2" borderId="10" xfId="1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6"/>
  <sheetViews>
    <sheetView rightToLeft="1" view="pageBreakPreview" zoomScaleNormal="100" zoomScaleSheetLayoutView="100" workbookViewId="0">
      <selection activeCell="C7" sqref="C7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3" customFormat="1" ht="50.1" customHeight="1"/>
    <row r="2" spans="1:3" s="13" customFormat="1" ht="50.1" customHeight="1"/>
    <row r="3" spans="1:3" s="13" customFormat="1" ht="50.1" customHeight="1"/>
    <row r="4" spans="1:3" ht="50.1" customHeight="1">
      <c r="A4" s="202" t="s">
        <v>118</v>
      </c>
      <c r="B4" s="202"/>
      <c r="C4" s="202"/>
    </row>
    <row r="5" spans="1:3" ht="50.1" customHeight="1">
      <c r="A5" s="202" t="s">
        <v>120</v>
      </c>
      <c r="B5" s="202"/>
      <c r="C5" s="202"/>
    </row>
    <row r="6" spans="1:3" ht="50.1" customHeight="1">
      <c r="A6" s="202" t="s">
        <v>238</v>
      </c>
      <c r="B6" s="202"/>
      <c r="C6" s="202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202" t="s">
        <v>118</v>
      </c>
      <c r="B1" s="202"/>
      <c r="C1" s="202"/>
      <c r="D1" s="202"/>
      <c r="E1" s="202"/>
      <c r="F1" s="202"/>
    </row>
    <row r="2" spans="1:17" ht="30" customHeight="1">
      <c r="A2" s="202" t="s">
        <v>122</v>
      </c>
      <c r="B2" s="202"/>
      <c r="C2" s="202"/>
      <c r="D2" s="202"/>
      <c r="E2" s="202"/>
      <c r="F2" s="202"/>
    </row>
    <row r="3" spans="1:17" ht="30" customHeight="1">
      <c r="A3" s="202" t="s">
        <v>238</v>
      </c>
      <c r="B3" s="202"/>
      <c r="C3" s="202"/>
      <c r="D3" s="202"/>
      <c r="E3" s="202"/>
      <c r="F3" s="202"/>
    </row>
    <row r="4" spans="1:17" s="13" customFormat="1" ht="30" customHeight="1">
      <c r="A4" s="44" t="s">
        <v>137</v>
      </c>
      <c r="B4" s="203" t="s">
        <v>74</v>
      </c>
      <c r="C4" s="203"/>
      <c r="D4" s="203"/>
      <c r="E4" s="203"/>
      <c r="F4" s="203"/>
    </row>
    <row r="5" spans="1:17" ht="30" customHeight="1">
      <c r="A5" s="202" t="s">
        <v>74</v>
      </c>
      <c r="B5" s="202"/>
      <c r="D5" s="1" t="s">
        <v>75</v>
      </c>
      <c r="F5" s="1" t="s">
        <v>76</v>
      </c>
      <c r="G5" s="17"/>
      <c r="H5" s="22"/>
    </row>
    <row r="6" spans="1:17" ht="30" customHeight="1">
      <c r="A6" s="208"/>
      <c r="B6" s="208"/>
      <c r="D6" s="2" t="s">
        <v>61</v>
      </c>
      <c r="F6" s="2" t="s">
        <v>61</v>
      </c>
    </row>
    <row r="7" spans="1:17" ht="30" customHeight="1">
      <c r="A7" s="206" t="s">
        <v>74</v>
      </c>
      <c r="B7" s="206"/>
      <c r="D7" s="24">
        <v>1431667508</v>
      </c>
      <c r="F7" s="6">
        <v>1431667508</v>
      </c>
    </row>
    <row r="8" spans="1:17" ht="30" customHeight="1">
      <c r="A8" s="205" t="s">
        <v>93</v>
      </c>
      <c r="B8" s="205"/>
      <c r="D8" s="8">
        <v>0</v>
      </c>
      <c r="F8" s="8">
        <v>0</v>
      </c>
    </row>
    <row r="9" spans="1:17" ht="30" customHeight="1">
      <c r="A9" s="205" t="s">
        <v>94</v>
      </c>
      <c r="B9" s="205"/>
      <c r="D9" s="175">
        <v>411545520</v>
      </c>
      <c r="F9" s="10">
        <v>411545520</v>
      </c>
      <c r="Q9" s="23"/>
    </row>
    <row r="10" spans="1:17" ht="30" customHeight="1">
      <c r="A10" s="202" t="s">
        <v>42</v>
      </c>
      <c r="B10" s="202"/>
      <c r="D10" s="188">
        <f>SUM(D7:D9)</f>
        <v>1843213028</v>
      </c>
      <c r="E10" s="14"/>
      <c r="F10" s="21">
        <f>SUM(F7:F9)</f>
        <v>1843213028</v>
      </c>
      <c r="J10" s="23"/>
      <c r="Q10" s="23"/>
    </row>
    <row r="11" spans="1:17" ht="30" customHeight="1">
      <c r="A11" s="215"/>
      <c r="B11" s="215"/>
      <c r="J11" s="23"/>
      <c r="Q11" s="23"/>
    </row>
    <row r="12" spans="1:17" ht="30" customHeight="1">
      <c r="J12" s="23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W43"/>
  <sheetViews>
    <sheetView rightToLeft="1" view="pageBreakPreview" topLeftCell="A6" zoomScaleNormal="100" zoomScaleSheetLayoutView="100" workbookViewId="0">
      <selection activeCell="M40" sqref="M40:M43"/>
    </sheetView>
  </sheetViews>
  <sheetFormatPr defaultRowHeight="30" customHeight="1"/>
  <cols>
    <col min="1" max="1" width="39" style="67" customWidth="1"/>
    <col min="2" max="2" width="1.28515625" style="67" customWidth="1"/>
    <col min="3" max="3" width="16.85546875" style="67" customWidth="1"/>
    <col min="4" max="4" width="1.28515625" style="67" customWidth="1"/>
    <col min="5" max="5" width="20.7109375" style="67" customWidth="1"/>
    <col min="6" max="6" width="1.28515625" style="67" customWidth="1"/>
    <col min="7" max="7" width="15.5703125" style="67" customWidth="1"/>
    <col min="8" max="8" width="1.28515625" style="67" customWidth="1"/>
    <col min="9" max="9" width="16.5703125" style="67" customWidth="1"/>
    <col min="10" max="10" width="1.28515625" style="67" customWidth="1"/>
    <col min="11" max="11" width="18.7109375" style="67" customWidth="1"/>
    <col min="12" max="12" width="1.28515625" style="67" customWidth="1"/>
    <col min="13" max="13" width="23.42578125" style="67" customWidth="1"/>
    <col min="14" max="14" width="1.28515625" style="67" customWidth="1"/>
    <col min="15" max="15" width="20.42578125" style="67" customWidth="1"/>
    <col min="16" max="16" width="1.28515625" style="67" customWidth="1"/>
    <col min="17" max="17" width="18.5703125" style="68" customWidth="1"/>
    <col min="18" max="18" width="1.28515625" style="67" customWidth="1"/>
    <col min="19" max="19" width="20.5703125" style="67" customWidth="1"/>
    <col min="20" max="20" width="0.28515625" style="69" customWidth="1"/>
    <col min="21" max="21" width="6.7109375" style="69" customWidth="1"/>
    <col min="22" max="22" width="14.7109375" style="69" bestFit="1" customWidth="1"/>
    <col min="23" max="23" width="14.85546875" style="69" bestFit="1" customWidth="1"/>
    <col min="24" max="16384" width="9.140625" style="69"/>
  </cols>
  <sheetData>
    <row r="1" spans="1:23" ht="30" customHeight="1">
      <c r="A1" s="223" t="s">
        <v>118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</row>
    <row r="2" spans="1:23" ht="30" customHeight="1">
      <c r="A2" s="223" t="s">
        <v>122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3" ht="30" customHeight="1">
      <c r="A3" s="223" t="s">
        <v>238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23" s="70" customFormat="1" ht="30" customHeight="1">
      <c r="A4" s="218" t="s">
        <v>78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1:23" ht="30" customHeight="1">
      <c r="A5" s="219" t="s">
        <v>44</v>
      </c>
      <c r="B5" s="33"/>
      <c r="C5" s="219" t="s">
        <v>95</v>
      </c>
      <c r="D5" s="219"/>
      <c r="E5" s="219"/>
      <c r="F5" s="219"/>
      <c r="G5" s="219"/>
      <c r="H5" s="33"/>
      <c r="I5" s="219" t="s">
        <v>75</v>
      </c>
      <c r="J5" s="219"/>
      <c r="K5" s="219"/>
      <c r="L5" s="219"/>
      <c r="M5" s="219"/>
      <c r="N5" s="33"/>
      <c r="O5" s="219" t="s">
        <v>76</v>
      </c>
      <c r="P5" s="219"/>
      <c r="Q5" s="219"/>
      <c r="R5" s="219"/>
      <c r="S5" s="219"/>
      <c r="W5" s="71"/>
    </row>
    <row r="6" spans="1:23" ht="42">
      <c r="A6" s="219"/>
      <c r="B6" s="33"/>
      <c r="C6" s="75" t="s">
        <v>96</v>
      </c>
      <c r="D6" s="34"/>
      <c r="E6" s="75" t="s">
        <v>97</v>
      </c>
      <c r="F6" s="34"/>
      <c r="G6" s="75" t="s">
        <v>98</v>
      </c>
      <c r="H6" s="33"/>
      <c r="I6" s="75" t="s">
        <v>99</v>
      </c>
      <c r="J6" s="34"/>
      <c r="K6" s="75" t="s">
        <v>100</v>
      </c>
      <c r="L6" s="34"/>
      <c r="M6" s="75" t="s">
        <v>101</v>
      </c>
      <c r="N6" s="75"/>
      <c r="O6" s="75" t="s">
        <v>99</v>
      </c>
      <c r="P6" s="75"/>
      <c r="Q6" s="75" t="s">
        <v>100</v>
      </c>
      <c r="R6" s="75"/>
      <c r="S6" s="75" t="s">
        <v>101</v>
      </c>
      <c r="W6" s="71"/>
    </row>
    <row r="7" spans="1:23" ht="30" hidden="1" customHeight="1">
      <c r="A7" s="58" t="s">
        <v>18</v>
      </c>
      <c r="B7" s="33"/>
      <c r="C7" s="76"/>
      <c r="D7" s="77"/>
      <c r="E7" s="78"/>
      <c r="F7" s="77"/>
      <c r="G7" s="78"/>
      <c r="H7" s="33"/>
      <c r="I7" s="79"/>
      <c r="J7" s="33"/>
      <c r="K7" s="79"/>
      <c r="L7" s="33"/>
      <c r="M7" s="36"/>
      <c r="N7" s="33"/>
      <c r="O7" s="36"/>
      <c r="P7" s="33"/>
      <c r="Q7" s="37"/>
      <c r="R7" s="33"/>
      <c r="S7" s="36">
        <f>O7+Q7</f>
        <v>0</v>
      </c>
    </row>
    <row r="8" spans="1:23" ht="30" hidden="1" customHeight="1">
      <c r="A8" s="56" t="s">
        <v>144</v>
      </c>
      <c r="B8" s="33"/>
      <c r="C8" s="39"/>
      <c r="D8" s="77"/>
      <c r="E8" s="38"/>
      <c r="F8" s="77"/>
      <c r="G8" s="38"/>
      <c r="H8" s="33"/>
      <c r="I8" s="36"/>
      <c r="J8" s="33"/>
      <c r="K8" s="37"/>
      <c r="L8" s="33"/>
      <c r="M8" s="36"/>
      <c r="N8" s="33"/>
      <c r="O8" s="36"/>
      <c r="P8" s="33"/>
      <c r="Q8" s="37"/>
      <c r="R8" s="33"/>
      <c r="S8" s="36">
        <f t="shared" ref="S8" si="0">O8+Q8</f>
        <v>0</v>
      </c>
    </row>
    <row r="9" spans="1:23" ht="30" customHeight="1">
      <c r="A9" s="56" t="s">
        <v>138</v>
      </c>
      <c r="B9" s="33"/>
      <c r="C9" s="39" t="s">
        <v>246</v>
      </c>
      <c r="D9" s="77"/>
      <c r="E9" s="38">
        <v>46738295</v>
      </c>
      <c r="F9" s="77"/>
      <c r="G9" s="38">
        <v>190</v>
      </c>
      <c r="H9" s="33"/>
      <c r="I9" s="36">
        <f>E9*G9</f>
        <v>8880276050</v>
      </c>
      <c r="J9" s="33"/>
      <c r="K9" s="37">
        <v>-1240203550</v>
      </c>
      <c r="L9" s="33"/>
      <c r="M9" s="36">
        <f>I9+K9</f>
        <v>7640072500</v>
      </c>
      <c r="N9" s="33"/>
      <c r="O9" s="36">
        <f>I9</f>
        <v>8880276050</v>
      </c>
      <c r="P9" s="33"/>
      <c r="Q9" s="37">
        <f>K9</f>
        <v>-1240203550</v>
      </c>
      <c r="R9" s="33"/>
      <c r="S9" s="36">
        <f>O9+Q9</f>
        <v>7640072500</v>
      </c>
      <c r="W9" s="71"/>
    </row>
    <row r="10" spans="1:23" ht="30" customHeight="1">
      <c r="A10" s="56" t="s">
        <v>240</v>
      </c>
      <c r="B10" s="33"/>
      <c r="C10" s="39" t="s">
        <v>248</v>
      </c>
      <c r="D10" s="77"/>
      <c r="E10" s="38">
        <v>170000</v>
      </c>
      <c r="F10" s="77"/>
      <c r="G10" s="38">
        <v>5750</v>
      </c>
      <c r="H10" s="33"/>
      <c r="I10" s="36">
        <f t="shared" ref="I10:I17" si="1">E10*G10</f>
        <v>977500000</v>
      </c>
      <c r="J10" s="33"/>
      <c r="K10" s="37">
        <v>-138986486</v>
      </c>
      <c r="L10" s="33"/>
      <c r="M10" s="36">
        <f t="shared" ref="M10:M17" si="2">I10+K10</f>
        <v>838513514</v>
      </c>
      <c r="N10" s="33"/>
      <c r="O10" s="36">
        <f t="shared" ref="O10:O17" si="3">I10</f>
        <v>977500000</v>
      </c>
      <c r="P10" s="33"/>
      <c r="Q10" s="37">
        <f t="shared" ref="Q10:Q17" si="4">K10</f>
        <v>-138986486</v>
      </c>
      <c r="R10" s="33"/>
      <c r="S10" s="36">
        <f t="shared" ref="S10:S17" si="5">O10+Q10</f>
        <v>838513514</v>
      </c>
    </row>
    <row r="11" spans="1:23" ht="30" customHeight="1">
      <c r="A11" s="56" t="s">
        <v>241</v>
      </c>
      <c r="B11" s="33"/>
      <c r="C11" s="39" t="s">
        <v>248</v>
      </c>
      <c r="D11" s="77"/>
      <c r="E11" s="38">
        <v>837498</v>
      </c>
      <c r="F11" s="77"/>
      <c r="G11" s="38">
        <v>170</v>
      </c>
      <c r="H11" s="33"/>
      <c r="I11" s="36">
        <f t="shared" si="1"/>
        <v>142374660</v>
      </c>
      <c r="J11" s="33"/>
      <c r="K11" s="37">
        <v>-20243636</v>
      </c>
      <c r="L11" s="33"/>
      <c r="M11" s="36">
        <f t="shared" si="2"/>
        <v>122131024</v>
      </c>
      <c r="N11" s="33"/>
      <c r="O11" s="36">
        <f t="shared" si="3"/>
        <v>142374660</v>
      </c>
      <c r="P11" s="33"/>
      <c r="Q11" s="37">
        <f t="shared" si="4"/>
        <v>-20243636</v>
      </c>
      <c r="R11" s="33"/>
      <c r="S11" s="36">
        <f t="shared" si="5"/>
        <v>122131024</v>
      </c>
    </row>
    <row r="12" spans="1:23" ht="30" customHeight="1">
      <c r="A12" s="56" t="s">
        <v>188</v>
      </c>
      <c r="B12" s="33"/>
      <c r="C12" s="39" t="s">
        <v>242</v>
      </c>
      <c r="D12" s="77"/>
      <c r="E12" s="38">
        <v>2457000</v>
      </c>
      <c r="F12" s="77"/>
      <c r="G12" s="38">
        <v>270</v>
      </c>
      <c r="H12" s="33"/>
      <c r="I12" s="36">
        <f t="shared" si="1"/>
        <v>663390000</v>
      </c>
      <c r="J12" s="33"/>
      <c r="K12" s="37">
        <v>-86872500</v>
      </c>
      <c r="L12" s="33"/>
      <c r="M12" s="36">
        <f t="shared" si="2"/>
        <v>576517500</v>
      </c>
      <c r="N12" s="33"/>
      <c r="O12" s="36">
        <f t="shared" si="3"/>
        <v>663390000</v>
      </c>
      <c r="P12" s="33"/>
      <c r="Q12" s="37">
        <f t="shared" si="4"/>
        <v>-86872500</v>
      </c>
      <c r="R12" s="33"/>
      <c r="S12" s="36">
        <f t="shared" si="5"/>
        <v>576517500</v>
      </c>
    </row>
    <row r="13" spans="1:23" ht="30" customHeight="1">
      <c r="A13" s="56" t="s">
        <v>157</v>
      </c>
      <c r="B13" s="33"/>
      <c r="C13" s="39" t="s">
        <v>245</v>
      </c>
      <c r="D13" s="77"/>
      <c r="E13" s="38">
        <v>80175948</v>
      </c>
      <c r="F13" s="77"/>
      <c r="G13" s="38">
        <v>550</v>
      </c>
      <c r="H13" s="33"/>
      <c r="I13" s="36">
        <f t="shared" si="1"/>
        <v>44096771400</v>
      </c>
      <c r="J13" s="33"/>
      <c r="K13" s="37">
        <v>-6068840955</v>
      </c>
      <c r="L13" s="33"/>
      <c r="M13" s="36">
        <f t="shared" si="2"/>
        <v>38027930445</v>
      </c>
      <c r="N13" s="33"/>
      <c r="O13" s="36">
        <f t="shared" si="3"/>
        <v>44096771400</v>
      </c>
      <c r="P13" s="33"/>
      <c r="Q13" s="37">
        <f t="shared" si="4"/>
        <v>-6068840955</v>
      </c>
      <c r="R13" s="33"/>
      <c r="S13" s="36">
        <f t="shared" si="5"/>
        <v>38027930445</v>
      </c>
    </row>
    <row r="14" spans="1:23" ht="30" customHeight="1">
      <c r="A14" s="56" t="s">
        <v>33</v>
      </c>
      <c r="B14" s="33"/>
      <c r="C14" s="39" t="s">
        <v>247</v>
      </c>
      <c r="D14" s="77"/>
      <c r="E14" s="38">
        <v>10755550</v>
      </c>
      <c r="F14" s="77"/>
      <c r="G14" s="38">
        <v>400</v>
      </c>
      <c r="H14" s="33"/>
      <c r="I14" s="36">
        <f t="shared" si="1"/>
        <v>4302220000</v>
      </c>
      <c r="J14" s="33"/>
      <c r="K14" s="37">
        <v>-609544397</v>
      </c>
      <c r="L14" s="33"/>
      <c r="M14" s="36">
        <f t="shared" si="2"/>
        <v>3692675603</v>
      </c>
      <c r="N14" s="33"/>
      <c r="O14" s="36">
        <f t="shared" si="3"/>
        <v>4302220000</v>
      </c>
      <c r="P14" s="33"/>
      <c r="Q14" s="37">
        <f t="shared" si="4"/>
        <v>-609544397</v>
      </c>
      <c r="R14" s="33"/>
      <c r="S14" s="36">
        <f t="shared" si="5"/>
        <v>3692675603</v>
      </c>
    </row>
    <row r="15" spans="1:23" ht="30" customHeight="1">
      <c r="A15" s="100" t="s">
        <v>187</v>
      </c>
      <c r="B15" s="33"/>
      <c r="C15" s="39" t="s">
        <v>248</v>
      </c>
      <c r="D15" s="77"/>
      <c r="E15" s="38">
        <v>16667697</v>
      </c>
      <c r="F15" s="77"/>
      <c r="G15" s="38">
        <v>800</v>
      </c>
      <c r="H15" s="33"/>
      <c r="I15" s="36">
        <f t="shared" si="1"/>
        <v>13334157600</v>
      </c>
      <c r="J15" s="33"/>
      <c r="K15" s="37">
        <v>-1895926051</v>
      </c>
      <c r="L15" s="33"/>
      <c r="M15" s="36">
        <f t="shared" si="2"/>
        <v>11438231549</v>
      </c>
      <c r="N15" s="33"/>
      <c r="O15" s="36">
        <f t="shared" si="3"/>
        <v>13334157600</v>
      </c>
      <c r="P15" s="33"/>
      <c r="Q15" s="37">
        <f t="shared" si="4"/>
        <v>-1895926051</v>
      </c>
      <c r="R15" s="33"/>
      <c r="S15" s="36">
        <f t="shared" si="5"/>
        <v>11438231549</v>
      </c>
    </row>
    <row r="16" spans="1:23" ht="30" customHeight="1">
      <c r="A16" s="56" t="s">
        <v>128</v>
      </c>
      <c r="B16" s="33"/>
      <c r="C16" s="39" t="s">
        <v>244</v>
      </c>
      <c r="D16" s="77"/>
      <c r="E16" s="38">
        <v>163300000</v>
      </c>
      <c r="F16" s="77"/>
      <c r="G16" s="38">
        <v>120</v>
      </c>
      <c r="H16" s="33"/>
      <c r="I16" s="36">
        <f t="shared" si="1"/>
        <v>19596000000</v>
      </c>
      <c r="J16" s="33"/>
      <c r="K16" s="37">
        <v>-2686921986</v>
      </c>
      <c r="L16" s="33"/>
      <c r="M16" s="36">
        <f t="shared" si="2"/>
        <v>16909078014</v>
      </c>
      <c r="N16" s="33"/>
      <c r="O16" s="36">
        <f t="shared" si="3"/>
        <v>19596000000</v>
      </c>
      <c r="P16" s="33"/>
      <c r="Q16" s="37">
        <f t="shared" si="4"/>
        <v>-2686921986</v>
      </c>
      <c r="R16" s="33"/>
      <c r="S16" s="36">
        <f t="shared" si="5"/>
        <v>16909078014</v>
      </c>
    </row>
    <row r="17" spans="1:19" ht="30" customHeight="1">
      <c r="A17" s="56" t="s">
        <v>234</v>
      </c>
      <c r="B17" s="33"/>
      <c r="C17" s="39" t="s">
        <v>243</v>
      </c>
      <c r="D17" s="77"/>
      <c r="E17" s="38">
        <v>69445376</v>
      </c>
      <c r="F17" s="77"/>
      <c r="G17" s="38">
        <v>60</v>
      </c>
      <c r="H17" s="33"/>
      <c r="I17" s="36">
        <f t="shared" si="1"/>
        <v>4166722560</v>
      </c>
      <c r="J17" s="33"/>
      <c r="K17" s="37">
        <v>-549947924</v>
      </c>
      <c r="L17" s="33"/>
      <c r="M17" s="36">
        <f t="shared" si="2"/>
        <v>3616774636</v>
      </c>
      <c r="N17" s="33"/>
      <c r="O17" s="36">
        <f t="shared" si="3"/>
        <v>4166722560</v>
      </c>
      <c r="P17" s="33"/>
      <c r="Q17" s="37">
        <f t="shared" si="4"/>
        <v>-549947924</v>
      </c>
      <c r="R17" s="33"/>
      <c r="S17" s="36">
        <f t="shared" si="5"/>
        <v>3616774636</v>
      </c>
    </row>
    <row r="18" spans="1:19" ht="30" hidden="1" customHeight="1">
      <c r="A18" s="56" t="s">
        <v>35</v>
      </c>
      <c r="B18" s="33"/>
      <c r="C18" s="39"/>
      <c r="D18" s="77"/>
      <c r="E18" s="38"/>
      <c r="F18" s="77"/>
      <c r="G18" s="38"/>
      <c r="H18" s="33"/>
      <c r="I18" s="36"/>
      <c r="J18" s="33"/>
      <c r="K18" s="36"/>
      <c r="L18" s="33"/>
      <c r="M18" s="36"/>
      <c r="N18" s="33"/>
      <c r="O18" s="36"/>
      <c r="P18" s="33"/>
      <c r="Q18" s="37"/>
      <c r="R18" s="33"/>
      <c r="S18" s="36"/>
    </row>
    <row r="19" spans="1:19" ht="30" hidden="1" customHeight="1">
      <c r="A19" s="56" t="s">
        <v>30</v>
      </c>
      <c r="B19" s="33"/>
      <c r="C19" s="39"/>
      <c r="D19" s="77"/>
      <c r="E19" s="38"/>
      <c r="F19" s="77"/>
      <c r="G19" s="38"/>
      <c r="H19" s="33"/>
      <c r="I19" s="36"/>
      <c r="J19" s="33"/>
      <c r="K19" s="36"/>
      <c r="L19" s="33"/>
      <c r="M19" s="36"/>
      <c r="N19" s="33"/>
      <c r="O19" s="36"/>
      <c r="P19" s="33"/>
      <c r="Q19" s="37"/>
      <c r="R19" s="33"/>
      <c r="S19" s="36"/>
    </row>
    <row r="20" spans="1:19" ht="30" hidden="1" customHeight="1">
      <c r="A20" s="56" t="s">
        <v>28</v>
      </c>
      <c r="B20" s="33"/>
      <c r="C20" s="39"/>
      <c r="D20" s="77"/>
      <c r="E20" s="38"/>
      <c r="F20" s="77"/>
      <c r="G20" s="38"/>
      <c r="H20" s="33"/>
      <c r="I20" s="36"/>
      <c r="J20" s="33"/>
      <c r="K20" s="36"/>
      <c r="L20" s="33"/>
      <c r="M20" s="36"/>
      <c r="N20" s="33"/>
      <c r="O20" s="36"/>
      <c r="P20" s="33"/>
      <c r="Q20" s="37"/>
      <c r="R20" s="33"/>
      <c r="S20" s="36"/>
    </row>
    <row r="21" spans="1:19" ht="30" hidden="1" customHeight="1">
      <c r="A21" s="56" t="s">
        <v>17</v>
      </c>
      <c r="B21" s="33"/>
      <c r="C21" s="39"/>
      <c r="D21" s="77"/>
      <c r="E21" s="38"/>
      <c r="F21" s="77"/>
      <c r="G21" s="38"/>
      <c r="H21" s="33"/>
      <c r="I21" s="36"/>
      <c r="J21" s="33"/>
      <c r="K21" s="36"/>
      <c r="L21" s="33"/>
      <c r="M21" s="36"/>
      <c r="N21" s="33"/>
      <c r="O21" s="36"/>
      <c r="P21" s="33"/>
      <c r="Q21" s="37"/>
      <c r="R21" s="33"/>
      <c r="S21" s="36"/>
    </row>
    <row r="22" spans="1:19" ht="30" hidden="1" customHeight="1">
      <c r="A22" s="56" t="s">
        <v>21</v>
      </c>
      <c r="B22" s="33"/>
      <c r="C22" s="39"/>
      <c r="D22" s="77"/>
      <c r="E22" s="38"/>
      <c r="F22" s="77"/>
      <c r="G22" s="38"/>
      <c r="H22" s="33"/>
      <c r="I22" s="36"/>
      <c r="J22" s="33"/>
      <c r="K22" s="36"/>
      <c r="L22" s="33"/>
      <c r="M22" s="36"/>
      <c r="N22" s="33"/>
      <c r="O22" s="36"/>
      <c r="P22" s="33"/>
      <c r="Q22" s="37"/>
      <c r="R22" s="33"/>
      <c r="S22" s="36"/>
    </row>
    <row r="23" spans="1:19" ht="30" hidden="1" customHeight="1">
      <c r="A23" s="56" t="s">
        <v>31</v>
      </c>
      <c r="B23" s="33"/>
      <c r="C23" s="39"/>
      <c r="D23" s="77"/>
      <c r="E23" s="38"/>
      <c r="F23" s="77"/>
      <c r="G23" s="38"/>
      <c r="H23" s="33"/>
      <c r="I23" s="36"/>
      <c r="J23" s="33"/>
      <c r="K23" s="83"/>
      <c r="L23" s="33"/>
      <c r="M23" s="36"/>
      <c r="N23" s="33"/>
      <c r="O23" s="36"/>
      <c r="P23" s="33"/>
      <c r="Q23" s="37"/>
      <c r="R23" s="33"/>
      <c r="S23" s="36"/>
    </row>
    <row r="24" spans="1:19" ht="30" hidden="1" customHeight="1">
      <c r="A24" s="56" t="s">
        <v>32</v>
      </c>
      <c r="B24" s="33"/>
      <c r="C24" s="39"/>
      <c r="D24" s="77"/>
      <c r="E24" s="38"/>
      <c r="F24" s="77"/>
      <c r="G24" s="38"/>
      <c r="H24" s="33"/>
      <c r="I24" s="36"/>
      <c r="J24" s="33"/>
      <c r="K24" s="36"/>
      <c r="L24" s="33"/>
      <c r="M24" s="36"/>
      <c r="N24" s="33"/>
      <c r="O24" s="36"/>
      <c r="P24" s="33"/>
      <c r="Q24" s="37"/>
      <c r="R24" s="33"/>
      <c r="S24" s="36"/>
    </row>
    <row r="25" spans="1:19" ht="30" hidden="1" customHeight="1">
      <c r="A25" s="56" t="s">
        <v>41</v>
      </c>
      <c r="B25" s="33"/>
      <c r="C25" s="39"/>
      <c r="D25" s="77"/>
      <c r="E25" s="38"/>
      <c r="F25" s="77"/>
      <c r="G25" s="38"/>
      <c r="H25" s="33"/>
      <c r="I25" s="36"/>
      <c r="J25" s="33"/>
      <c r="K25" s="37"/>
      <c r="L25" s="33"/>
      <c r="M25" s="36"/>
      <c r="N25" s="33"/>
      <c r="O25" s="36"/>
      <c r="P25" s="33"/>
      <c r="Q25" s="37"/>
      <c r="R25" s="33"/>
      <c r="S25" s="36"/>
    </row>
    <row r="26" spans="1:19" ht="30" hidden="1" customHeight="1">
      <c r="A26" s="56" t="s">
        <v>34</v>
      </c>
      <c r="B26" s="33"/>
      <c r="C26" s="39"/>
      <c r="D26" s="77"/>
      <c r="E26" s="38"/>
      <c r="F26" s="77"/>
      <c r="G26" s="38"/>
      <c r="H26" s="33"/>
      <c r="I26" s="36"/>
      <c r="J26" s="33"/>
      <c r="K26" s="36"/>
      <c r="L26" s="33"/>
      <c r="M26" s="36"/>
      <c r="N26" s="33"/>
      <c r="O26" s="36"/>
      <c r="P26" s="33"/>
      <c r="Q26" s="37"/>
      <c r="R26" s="33"/>
      <c r="S26" s="36"/>
    </row>
    <row r="27" spans="1:19" ht="30" hidden="1" customHeight="1">
      <c r="A27" s="56" t="s">
        <v>14</v>
      </c>
      <c r="B27" s="33"/>
      <c r="C27" s="39"/>
      <c r="D27" s="77"/>
      <c r="E27" s="38"/>
      <c r="F27" s="77"/>
      <c r="G27" s="38"/>
      <c r="H27" s="33"/>
      <c r="I27" s="36"/>
      <c r="J27" s="33"/>
      <c r="K27" s="36"/>
      <c r="L27" s="33"/>
      <c r="M27" s="36"/>
      <c r="N27" s="33"/>
      <c r="O27" s="36"/>
      <c r="P27" s="33"/>
      <c r="Q27" s="37"/>
      <c r="R27" s="33"/>
      <c r="S27" s="36"/>
    </row>
    <row r="28" spans="1:19" ht="30" hidden="1" customHeight="1">
      <c r="A28" s="56" t="s">
        <v>25</v>
      </c>
      <c r="B28" s="33"/>
      <c r="C28" s="39"/>
      <c r="D28" s="77"/>
      <c r="E28" s="38"/>
      <c r="F28" s="77"/>
      <c r="G28" s="38"/>
      <c r="H28" s="33"/>
      <c r="I28" s="36"/>
      <c r="J28" s="33"/>
      <c r="K28" s="36"/>
      <c r="L28" s="33"/>
      <c r="M28" s="36"/>
      <c r="N28" s="33"/>
      <c r="O28" s="36"/>
      <c r="P28" s="33"/>
      <c r="Q28" s="37"/>
      <c r="R28" s="33"/>
      <c r="S28" s="36"/>
    </row>
    <row r="29" spans="1:19" ht="30" hidden="1" customHeight="1">
      <c r="A29" s="56" t="s">
        <v>36</v>
      </c>
      <c r="B29" s="33"/>
      <c r="C29" s="39"/>
      <c r="D29" s="77"/>
      <c r="E29" s="38"/>
      <c r="F29" s="77"/>
      <c r="G29" s="38"/>
      <c r="H29" s="33"/>
      <c r="I29" s="36"/>
      <c r="J29" s="33"/>
      <c r="K29" s="36"/>
      <c r="L29" s="33"/>
      <c r="M29" s="36"/>
      <c r="N29" s="33"/>
      <c r="O29" s="36"/>
      <c r="P29" s="33"/>
      <c r="Q29" s="37"/>
      <c r="R29" s="33"/>
      <c r="S29" s="36"/>
    </row>
    <row r="30" spans="1:19" ht="30" hidden="1" customHeight="1">
      <c r="A30" s="56" t="s">
        <v>24</v>
      </c>
      <c r="B30" s="33"/>
      <c r="C30" s="39"/>
      <c r="D30" s="77"/>
      <c r="E30" s="38"/>
      <c r="F30" s="77"/>
      <c r="G30" s="38"/>
      <c r="H30" s="33"/>
      <c r="I30" s="36"/>
      <c r="J30" s="33"/>
      <c r="K30" s="36"/>
      <c r="L30" s="33"/>
      <c r="M30" s="36"/>
      <c r="N30" s="33"/>
      <c r="O30" s="36"/>
      <c r="P30" s="33"/>
      <c r="Q30" s="37"/>
      <c r="R30" s="33"/>
      <c r="S30" s="36"/>
    </row>
    <row r="31" spans="1:19" ht="30" hidden="1" customHeight="1">
      <c r="A31" s="56" t="s">
        <v>26</v>
      </c>
      <c r="B31" s="33"/>
      <c r="C31" s="39"/>
      <c r="D31" s="77"/>
      <c r="E31" s="38"/>
      <c r="F31" s="77"/>
      <c r="G31" s="38"/>
      <c r="H31" s="33"/>
      <c r="I31" s="36"/>
      <c r="J31" s="33"/>
      <c r="K31" s="36"/>
      <c r="L31" s="33"/>
      <c r="M31" s="36"/>
      <c r="N31" s="33"/>
      <c r="O31" s="36"/>
      <c r="P31" s="33"/>
      <c r="Q31" s="37"/>
      <c r="R31" s="33"/>
      <c r="S31" s="36"/>
    </row>
    <row r="32" spans="1:19" ht="30" hidden="1" customHeight="1">
      <c r="A32" s="56" t="s">
        <v>22</v>
      </c>
      <c r="B32" s="33"/>
      <c r="C32" s="39"/>
      <c r="D32" s="77"/>
      <c r="E32" s="38"/>
      <c r="F32" s="77"/>
      <c r="G32" s="38"/>
      <c r="H32" s="33"/>
      <c r="I32" s="36"/>
      <c r="J32" s="33"/>
      <c r="K32" s="36"/>
      <c r="L32" s="33"/>
      <c r="M32" s="36"/>
      <c r="N32" s="33"/>
      <c r="O32" s="36"/>
      <c r="P32" s="33"/>
      <c r="Q32" s="37"/>
      <c r="R32" s="33"/>
      <c r="S32" s="36"/>
    </row>
    <row r="33" spans="1:22" ht="30" hidden="1" customHeight="1">
      <c r="A33" s="56" t="s">
        <v>146</v>
      </c>
      <c r="B33" s="33"/>
      <c r="C33" s="39"/>
      <c r="D33" s="77"/>
      <c r="E33" s="38"/>
      <c r="F33" s="77"/>
      <c r="G33" s="38"/>
      <c r="H33" s="33"/>
      <c r="I33" s="36"/>
      <c r="J33" s="33"/>
      <c r="K33" s="37"/>
      <c r="L33" s="33"/>
      <c r="M33" s="36"/>
      <c r="N33" s="33"/>
      <c r="O33" s="36"/>
      <c r="P33" s="33"/>
      <c r="Q33" s="37"/>
      <c r="R33" s="33"/>
      <c r="S33" s="36"/>
    </row>
    <row r="34" spans="1:22" ht="30" hidden="1" customHeight="1">
      <c r="A34" s="56" t="s">
        <v>125</v>
      </c>
      <c r="B34" s="33"/>
      <c r="C34" s="39"/>
      <c r="D34" s="77"/>
      <c r="E34" s="38"/>
      <c r="F34" s="77"/>
      <c r="G34" s="38"/>
      <c r="H34" s="33"/>
      <c r="I34" s="36"/>
      <c r="J34" s="33"/>
      <c r="K34" s="37"/>
      <c r="L34" s="33"/>
      <c r="M34" s="36"/>
      <c r="N34" s="33"/>
      <c r="O34" s="36"/>
      <c r="P34" s="33"/>
      <c r="Q34" s="37"/>
      <c r="R34" s="33"/>
      <c r="S34" s="36"/>
    </row>
    <row r="35" spans="1:22" ht="30" hidden="1" customHeight="1">
      <c r="A35" s="56" t="s">
        <v>236</v>
      </c>
      <c r="B35" s="33"/>
      <c r="C35" s="39"/>
      <c r="D35" s="77"/>
      <c r="E35" s="38"/>
      <c r="F35" s="77"/>
      <c r="G35" s="38"/>
      <c r="H35" s="33"/>
      <c r="I35" s="36"/>
      <c r="J35" s="33"/>
      <c r="K35" s="37"/>
      <c r="L35" s="33"/>
      <c r="M35" s="36"/>
      <c r="N35" s="33"/>
      <c r="O35" s="36"/>
      <c r="P35" s="33"/>
      <c r="Q35" s="37"/>
      <c r="R35" s="33"/>
      <c r="S35" s="36"/>
    </row>
    <row r="36" spans="1:22" ht="30" hidden="1" customHeight="1">
      <c r="A36" s="56" t="s">
        <v>202</v>
      </c>
      <c r="B36" s="33"/>
      <c r="C36" s="39"/>
      <c r="D36" s="77"/>
      <c r="E36" s="38"/>
      <c r="F36" s="77"/>
      <c r="G36" s="38"/>
      <c r="H36" s="33"/>
      <c r="I36" s="36"/>
      <c r="J36" s="33"/>
      <c r="K36" s="37"/>
      <c r="L36" s="33"/>
      <c r="M36" s="36"/>
      <c r="N36" s="33"/>
      <c r="O36" s="36"/>
      <c r="P36" s="33"/>
      <c r="Q36" s="37"/>
      <c r="R36" s="33"/>
      <c r="S36" s="36"/>
    </row>
    <row r="37" spans="1:22" ht="30" hidden="1" customHeight="1">
      <c r="A37" s="56" t="s">
        <v>19</v>
      </c>
      <c r="B37" s="33"/>
      <c r="C37" s="39"/>
      <c r="D37" s="77"/>
      <c r="E37" s="38"/>
      <c r="F37" s="77"/>
      <c r="G37" s="38"/>
      <c r="H37" s="33"/>
      <c r="I37" s="36"/>
      <c r="J37" s="33"/>
      <c r="K37" s="83"/>
      <c r="L37" s="33"/>
      <c r="M37" s="36"/>
      <c r="N37" s="33"/>
      <c r="O37" s="36"/>
      <c r="P37" s="33"/>
      <c r="Q37" s="37"/>
      <c r="R37" s="33"/>
      <c r="S37" s="36"/>
    </row>
    <row r="38" spans="1:22" ht="30" customHeight="1" thickBot="1">
      <c r="A38" s="31" t="s">
        <v>42</v>
      </c>
      <c r="B38" s="33"/>
      <c r="C38" s="36"/>
      <c r="D38" s="33"/>
      <c r="E38" s="36"/>
      <c r="F38" s="33"/>
      <c r="G38" s="36"/>
      <c r="H38" s="33"/>
      <c r="I38" s="80">
        <f>SUM(I7:I37)</f>
        <v>96159412270</v>
      </c>
      <c r="J38" s="80">
        <f>SUM(J7:J37)</f>
        <v>0</v>
      </c>
      <c r="K38" s="182">
        <f>SUM(K7:K37)</f>
        <v>-13297487485</v>
      </c>
      <c r="L38" s="80">
        <f>SUM(L7:L37)</f>
        <v>0</v>
      </c>
      <c r="M38" s="80">
        <f>SUM(M7:M37)</f>
        <v>82861924785</v>
      </c>
      <c r="N38" s="31"/>
      <c r="O38" s="80">
        <f>SUM(O7:O37)</f>
        <v>96159412270</v>
      </c>
      <c r="P38" s="80">
        <f t="shared" ref="P38:S38" si="6">SUM(P7:P37)</f>
        <v>0</v>
      </c>
      <c r="Q38" s="182">
        <f t="shared" si="6"/>
        <v>-13297487485</v>
      </c>
      <c r="R38" s="80">
        <f t="shared" si="6"/>
        <v>0</v>
      </c>
      <c r="S38" s="80">
        <f t="shared" si="6"/>
        <v>82861924785</v>
      </c>
    </row>
    <row r="39" spans="1:22" ht="30" customHeight="1" thickTop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7"/>
      <c r="R39" s="33"/>
      <c r="S39" s="33"/>
    </row>
    <row r="40" spans="1:22" ht="30" customHeight="1">
      <c r="O40" s="72"/>
      <c r="S40" s="180"/>
    </row>
    <row r="41" spans="1:22" ht="30" customHeight="1">
      <c r="M41" s="180"/>
      <c r="O41" s="96"/>
      <c r="S41" s="180"/>
      <c r="V41" s="71"/>
    </row>
    <row r="42" spans="1:22" ht="30" customHeight="1">
      <c r="M42" s="180"/>
      <c r="S42" s="180"/>
    </row>
    <row r="43" spans="1:22" ht="30" customHeight="1">
      <c r="M43" s="180"/>
      <c r="S43" s="180"/>
    </row>
  </sheetData>
  <autoFilter ref="A1:A41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42"/>
  <sheetViews>
    <sheetView rightToLeft="1" view="pageBreakPreview" topLeftCell="A19" zoomScaleNormal="100" zoomScaleSheetLayoutView="100" workbookViewId="0">
      <selection activeCell="O15" sqref="O15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8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5" customWidth="1"/>
    <col min="22" max="22" width="13.5703125" style="12" bestFit="1" customWidth="1"/>
    <col min="23" max="23" width="14.85546875" style="12" customWidth="1"/>
    <col min="24" max="24" width="11" style="12" bestFit="1" customWidth="1"/>
    <col min="25" max="16384" width="9.140625" style="12"/>
  </cols>
  <sheetData>
    <row r="1" spans="1:24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</row>
    <row r="2" spans="1:24" ht="30" customHeight="1">
      <c r="A2" s="202" t="s">
        <v>123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</row>
    <row r="3" spans="1:24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</row>
    <row r="4" spans="1:24" ht="30" customHeight="1">
      <c r="A4" s="203" t="s">
        <v>109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</row>
    <row r="5" spans="1:24" ht="30" customHeight="1">
      <c r="C5" s="208" t="s">
        <v>75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U5" s="135" t="s">
        <v>76</v>
      </c>
    </row>
    <row r="6" spans="1:24" ht="42">
      <c r="A6" s="136" t="s">
        <v>110</v>
      </c>
      <c r="C6" s="11" t="s">
        <v>47</v>
      </c>
      <c r="D6" s="5"/>
      <c r="E6" s="137" t="s">
        <v>8</v>
      </c>
      <c r="F6" s="5"/>
      <c r="G6" s="11" t="s">
        <v>46</v>
      </c>
      <c r="H6" s="5"/>
      <c r="I6" s="11" t="s">
        <v>111</v>
      </c>
      <c r="J6" s="5"/>
      <c r="K6" s="11" t="s">
        <v>112</v>
      </c>
      <c r="L6" s="138" t="s">
        <v>195</v>
      </c>
      <c r="M6" s="5"/>
      <c r="N6" s="11" t="s">
        <v>113</v>
      </c>
      <c r="O6" s="139" t="s">
        <v>196</v>
      </c>
      <c r="P6" s="5"/>
      <c r="Q6" s="11" t="s">
        <v>114</v>
      </c>
      <c r="R6" s="5"/>
      <c r="S6" s="11" t="s">
        <v>115</v>
      </c>
      <c r="U6" s="140" t="s">
        <v>115</v>
      </c>
    </row>
    <row r="7" spans="1:24" ht="24" customHeight="1">
      <c r="A7" s="141" t="s">
        <v>163</v>
      </c>
      <c r="C7" s="142"/>
      <c r="D7" s="142"/>
      <c r="E7" s="143">
        <v>0</v>
      </c>
      <c r="F7" s="144"/>
      <c r="G7" s="145">
        <v>0</v>
      </c>
      <c r="H7" s="144">
        <v>0</v>
      </c>
      <c r="I7" s="145">
        <v>0</v>
      </c>
      <c r="J7" s="144">
        <v>0</v>
      </c>
      <c r="K7" s="145">
        <v>0</v>
      </c>
      <c r="L7" s="145">
        <v>0</v>
      </c>
      <c r="M7" s="144">
        <v>0</v>
      </c>
      <c r="N7" s="145">
        <v>0</v>
      </c>
      <c r="O7" s="145">
        <v>0</v>
      </c>
      <c r="P7" s="144">
        <v>0</v>
      </c>
      <c r="Q7" s="145">
        <v>0</v>
      </c>
      <c r="R7" s="144">
        <v>0</v>
      </c>
      <c r="S7" s="145">
        <v>0</v>
      </c>
      <c r="U7" s="146"/>
    </row>
    <row r="8" spans="1:24" ht="30.75" customHeight="1">
      <c r="A8" s="141" t="s">
        <v>164</v>
      </c>
      <c r="C8" s="147"/>
      <c r="D8" s="142"/>
      <c r="E8" s="143">
        <v>0</v>
      </c>
      <c r="F8" s="144"/>
      <c r="G8" s="145">
        <v>0</v>
      </c>
      <c r="H8" s="144">
        <v>0</v>
      </c>
      <c r="I8" s="145">
        <v>0</v>
      </c>
      <c r="J8" s="144">
        <v>0</v>
      </c>
      <c r="K8" s="145">
        <v>0</v>
      </c>
      <c r="L8" s="145">
        <v>0</v>
      </c>
      <c r="M8" s="144">
        <v>0</v>
      </c>
      <c r="N8" s="145">
        <v>0</v>
      </c>
      <c r="O8" s="145">
        <v>0</v>
      </c>
      <c r="P8" s="144">
        <v>0</v>
      </c>
      <c r="Q8" s="145">
        <v>0</v>
      </c>
      <c r="R8" s="144">
        <v>0</v>
      </c>
      <c r="S8" s="145">
        <v>0</v>
      </c>
      <c r="U8" s="146"/>
      <c r="V8" s="134"/>
      <c r="W8" s="128"/>
    </row>
    <row r="9" spans="1:24" ht="27.75" customHeight="1">
      <c r="A9" s="141" t="s">
        <v>165</v>
      </c>
      <c r="C9" s="147"/>
      <c r="D9" s="142"/>
      <c r="E9" s="143">
        <v>0</v>
      </c>
      <c r="F9" s="144"/>
      <c r="G9" s="145">
        <v>0</v>
      </c>
      <c r="H9" s="144">
        <v>0</v>
      </c>
      <c r="I9" s="145">
        <v>0</v>
      </c>
      <c r="J9" s="144">
        <v>0</v>
      </c>
      <c r="K9" s="145">
        <v>0</v>
      </c>
      <c r="L9" s="145">
        <v>0</v>
      </c>
      <c r="M9" s="144">
        <v>0</v>
      </c>
      <c r="N9" s="145">
        <v>0</v>
      </c>
      <c r="O9" s="145">
        <v>0</v>
      </c>
      <c r="P9" s="144">
        <v>0</v>
      </c>
      <c r="Q9" s="145">
        <v>0</v>
      </c>
      <c r="R9" s="144">
        <v>0</v>
      </c>
      <c r="S9" s="145">
        <v>0</v>
      </c>
      <c r="U9" s="146"/>
    </row>
    <row r="10" spans="1:24" ht="30" customHeight="1">
      <c r="A10" s="141" t="s">
        <v>166</v>
      </c>
      <c r="C10" s="142"/>
      <c r="D10" s="142"/>
      <c r="E10" s="144">
        <v>0</v>
      </c>
      <c r="F10" s="144"/>
      <c r="G10" s="144">
        <v>0</v>
      </c>
      <c r="H10" s="144"/>
      <c r="I10" s="144">
        <f>E10*G10</f>
        <v>0</v>
      </c>
      <c r="J10" s="144"/>
      <c r="K10" s="144">
        <v>0</v>
      </c>
      <c r="L10" s="144">
        <v>0</v>
      </c>
      <c r="M10" s="144"/>
      <c r="N10" s="144">
        <f>I10*0.000255</f>
        <v>0</v>
      </c>
      <c r="O10" s="144">
        <v>0</v>
      </c>
      <c r="P10" s="144"/>
      <c r="Q10" s="144">
        <v>0</v>
      </c>
      <c r="R10" s="144"/>
      <c r="S10" s="148">
        <v>0</v>
      </c>
      <c r="U10" s="146"/>
      <c r="V10" s="28"/>
      <c r="W10" s="28"/>
      <c r="X10" s="28"/>
    </row>
    <row r="11" spans="1:24" ht="30" customHeight="1">
      <c r="A11" s="141" t="s">
        <v>167</v>
      </c>
      <c r="C11" s="142"/>
      <c r="D11" s="142"/>
      <c r="E11" s="144">
        <v>0</v>
      </c>
      <c r="F11" s="144"/>
      <c r="G11" s="144">
        <v>0</v>
      </c>
      <c r="H11" s="144"/>
      <c r="I11" s="144">
        <v>0</v>
      </c>
      <c r="J11" s="144"/>
      <c r="K11" s="144">
        <v>0</v>
      </c>
      <c r="L11" s="144">
        <v>0</v>
      </c>
      <c r="M11" s="144"/>
      <c r="N11" s="144">
        <v>0</v>
      </c>
      <c r="O11" s="144">
        <v>0</v>
      </c>
      <c r="P11" s="144"/>
      <c r="Q11" s="144">
        <v>0</v>
      </c>
      <c r="R11" s="144"/>
      <c r="S11" s="148">
        <v>0</v>
      </c>
      <c r="U11" s="146"/>
      <c r="V11" s="28"/>
      <c r="W11" s="28"/>
      <c r="X11" s="28"/>
    </row>
    <row r="12" spans="1:24" ht="30" customHeight="1">
      <c r="A12" s="141" t="s">
        <v>168</v>
      </c>
      <c r="C12" s="142"/>
      <c r="D12" s="142"/>
      <c r="E12" s="144">
        <v>0</v>
      </c>
      <c r="F12" s="144"/>
      <c r="G12" s="144">
        <v>0</v>
      </c>
      <c r="H12" s="144"/>
      <c r="I12" s="144">
        <f>E12*G12</f>
        <v>0</v>
      </c>
      <c r="J12" s="144"/>
      <c r="K12" s="144">
        <v>0</v>
      </c>
      <c r="L12" s="144">
        <v>0</v>
      </c>
      <c r="M12" s="144"/>
      <c r="N12" s="144">
        <f t="shared" ref="N12:N32" si="0">I12*0.000255</f>
        <v>0</v>
      </c>
      <c r="O12" s="144">
        <v>0</v>
      </c>
      <c r="P12" s="144"/>
      <c r="Q12" s="144">
        <v>0</v>
      </c>
      <c r="R12" s="144"/>
      <c r="S12" s="148">
        <v>0</v>
      </c>
      <c r="U12" s="146"/>
      <c r="V12" s="28"/>
      <c r="X12" s="28"/>
    </row>
    <row r="13" spans="1:24" ht="30" customHeight="1">
      <c r="A13" s="141" t="s">
        <v>169</v>
      </c>
      <c r="C13" s="142"/>
      <c r="D13" s="142"/>
      <c r="E13" s="144">
        <v>0</v>
      </c>
      <c r="F13" s="144"/>
      <c r="G13" s="144">
        <v>0</v>
      </c>
      <c r="H13" s="144"/>
      <c r="I13" s="144">
        <v>0</v>
      </c>
      <c r="J13" s="144"/>
      <c r="K13" s="144">
        <v>0</v>
      </c>
      <c r="L13" s="144">
        <v>0</v>
      </c>
      <c r="M13" s="144"/>
      <c r="N13" s="144">
        <v>0</v>
      </c>
      <c r="O13" s="144">
        <v>0</v>
      </c>
      <c r="P13" s="144"/>
      <c r="Q13" s="144">
        <v>0</v>
      </c>
      <c r="R13" s="144"/>
      <c r="S13" s="148">
        <v>0</v>
      </c>
      <c r="U13" s="146"/>
      <c r="V13" s="28"/>
      <c r="X13" s="28"/>
    </row>
    <row r="14" spans="1:24" ht="30" customHeight="1">
      <c r="A14" s="141" t="s">
        <v>170</v>
      </c>
      <c r="C14" s="142"/>
      <c r="D14" s="142"/>
      <c r="E14" s="144">
        <v>0</v>
      </c>
      <c r="F14" s="144"/>
      <c r="G14" s="144">
        <v>0</v>
      </c>
      <c r="H14" s="144"/>
      <c r="I14" s="144">
        <v>0</v>
      </c>
      <c r="J14" s="144"/>
      <c r="K14" s="144">
        <v>0</v>
      </c>
      <c r="L14" s="144">
        <v>0</v>
      </c>
      <c r="M14" s="144"/>
      <c r="N14" s="144">
        <v>0</v>
      </c>
      <c r="O14" s="144">
        <v>0</v>
      </c>
      <c r="P14" s="144"/>
      <c r="Q14" s="144">
        <v>0</v>
      </c>
      <c r="R14" s="144"/>
      <c r="S14" s="148">
        <v>0</v>
      </c>
      <c r="U14" s="146"/>
      <c r="V14" s="28"/>
      <c r="X14" s="28"/>
    </row>
    <row r="15" spans="1:24" ht="30" customHeight="1">
      <c r="A15" s="141" t="s">
        <v>171</v>
      </c>
      <c r="C15" s="142"/>
      <c r="D15" s="142"/>
      <c r="E15" s="144">
        <v>0</v>
      </c>
      <c r="F15" s="144"/>
      <c r="G15" s="144">
        <v>0</v>
      </c>
      <c r="H15" s="144"/>
      <c r="I15" s="144">
        <v>0</v>
      </c>
      <c r="J15" s="144"/>
      <c r="K15" s="144">
        <v>0</v>
      </c>
      <c r="L15" s="144">
        <v>0</v>
      </c>
      <c r="M15" s="144"/>
      <c r="N15" s="144">
        <v>0</v>
      </c>
      <c r="O15" s="144">
        <v>0</v>
      </c>
      <c r="P15" s="144"/>
      <c r="Q15" s="144">
        <v>0</v>
      </c>
      <c r="R15" s="144"/>
      <c r="S15" s="148">
        <v>0</v>
      </c>
      <c r="U15" s="146"/>
      <c r="V15" s="28"/>
      <c r="X15" s="28"/>
    </row>
    <row r="16" spans="1:24" ht="30" customHeight="1">
      <c r="A16" s="141" t="s">
        <v>172</v>
      </c>
      <c r="C16" s="142"/>
      <c r="D16" s="142"/>
      <c r="E16" s="144">
        <v>0</v>
      </c>
      <c r="F16" s="144"/>
      <c r="G16" s="144">
        <v>0</v>
      </c>
      <c r="H16" s="144"/>
      <c r="I16" s="144">
        <v>0</v>
      </c>
      <c r="J16" s="144"/>
      <c r="K16" s="144">
        <v>0</v>
      </c>
      <c r="L16" s="144">
        <v>0</v>
      </c>
      <c r="M16" s="144"/>
      <c r="N16" s="144">
        <v>0</v>
      </c>
      <c r="O16" s="144">
        <v>0</v>
      </c>
      <c r="P16" s="144"/>
      <c r="Q16" s="144">
        <v>0</v>
      </c>
      <c r="R16" s="144"/>
      <c r="S16" s="148">
        <v>0</v>
      </c>
      <c r="U16" s="146"/>
      <c r="V16" s="28"/>
      <c r="X16" s="28"/>
    </row>
    <row r="17" spans="1:24" ht="30" customHeight="1">
      <c r="A17" s="141" t="s">
        <v>173</v>
      </c>
      <c r="C17" s="142"/>
      <c r="D17" s="142"/>
      <c r="E17" s="144">
        <v>0</v>
      </c>
      <c r="F17" s="144"/>
      <c r="G17" s="144">
        <v>0</v>
      </c>
      <c r="H17" s="144"/>
      <c r="I17" s="144">
        <v>0</v>
      </c>
      <c r="J17" s="144"/>
      <c r="K17" s="144">
        <v>0</v>
      </c>
      <c r="L17" s="144">
        <v>0</v>
      </c>
      <c r="M17" s="144"/>
      <c r="N17" s="144">
        <v>0</v>
      </c>
      <c r="O17" s="144">
        <v>0</v>
      </c>
      <c r="P17" s="144"/>
      <c r="Q17" s="144">
        <v>0</v>
      </c>
      <c r="R17" s="144"/>
      <c r="S17" s="148">
        <v>0</v>
      </c>
      <c r="U17" s="146"/>
      <c r="V17" s="28"/>
      <c r="X17" s="28"/>
    </row>
    <row r="18" spans="1:24" ht="30" customHeight="1">
      <c r="A18" s="141" t="s">
        <v>174</v>
      </c>
      <c r="C18" s="142"/>
      <c r="D18" s="142"/>
      <c r="E18" s="144">
        <v>0</v>
      </c>
      <c r="F18" s="144"/>
      <c r="G18" s="144">
        <v>0</v>
      </c>
      <c r="H18" s="144"/>
      <c r="I18" s="144">
        <v>0</v>
      </c>
      <c r="J18" s="144"/>
      <c r="K18" s="144">
        <v>0</v>
      </c>
      <c r="L18" s="144">
        <v>0</v>
      </c>
      <c r="M18" s="144"/>
      <c r="N18" s="144">
        <v>0</v>
      </c>
      <c r="O18" s="144">
        <v>0</v>
      </c>
      <c r="P18" s="144"/>
      <c r="Q18" s="144">
        <v>0</v>
      </c>
      <c r="R18" s="144"/>
      <c r="S18" s="148">
        <v>0</v>
      </c>
      <c r="U18" s="146"/>
      <c r="V18" s="28"/>
      <c r="X18" s="28"/>
    </row>
    <row r="19" spans="1:24" ht="30" customHeight="1">
      <c r="A19" s="141" t="s">
        <v>175</v>
      </c>
      <c r="C19" s="142"/>
      <c r="D19" s="142"/>
      <c r="E19" s="144">
        <v>0</v>
      </c>
      <c r="F19" s="144"/>
      <c r="G19" s="144">
        <v>0</v>
      </c>
      <c r="H19" s="144"/>
      <c r="I19" s="144">
        <v>0</v>
      </c>
      <c r="J19" s="144"/>
      <c r="K19" s="144">
        <v>0</v>
      </c>
      <c r="L19" s="144">
        <v>0</v>
      </c>
      <c r="M19" s="144"/>
      <c r="N19" s="144">
        <v>0</v>
      </c>
      <c r="O19" s="144">
        <v>0</v>
      </c>
      <c r="P19" s="144"/>
      <c r="Q19" s="144">
        <v>0</v>
      </c>
      <c r="R19" s="144"/>
      <c r="S19" s="148">
        <v>0</v>
      </c>
      <c r="U19" s="146"/>
      <c r="V19" s="28"/>
      <c r="X19" s="28"/>
    </row>
    <row r="20" spans="1:24" ht="30" customHeight="1">
      <c r="A20" s="141" t="s">
        <v>176</v>
      </c>
      <c r="C20" s="142"/>
      <c r="D20" s="142"/>
      <c r="E20" s="144">
        <v>0</v>
      </c>
      <c r="F20" s="144"/>
      <c r="G20" s="144">
        <v>0</v>
      </c>
      <c r="H20" s="144"/>
      <c r="I20" s="144">
        <v>0</v>
      </c>
      <c r="J20" s="144"/>
      <c r="K20" s="144">
        <v>0</v>
      </c>
      <c r="L20" s="144">
        <v>0</v>
      </c>
      <c r="M20" s="144"/>
      <c r="N20" s="144">
        <v>0</v>
      </c>
      <c r="O20" s="144">
        <v>0</v>
      </c>
      <c r="P20" s="144"/>
      <c r="Q20" s="144">
        <v>0</v>
      </c>
      <c r="R20" s="144"/>
      <c r="S20" s="148">
        <v>0</v>
      </c>
      <c r="U20" s="146"/>
      <c r="V20" s="28"/>
      <c r="X20" s="28"/>
    </row>
    <row r="21" spans="1:24" ht="30" customHeight="1">
      <c r="A21" s="141" t="s">
        <v>177</v>
      </c>
      <c r="C21" s="142"/>
      <c r="D21" s="142"/>
      <c r="E21" s="144">
        <v>0</v>
      </c>
      <c r="F21" s="144"/>
      <c r="G21" s="144">
        <v>0</v>
      </c>
      <c r="H21" s="144"/>
      <c r="I21" s="144">
        <v>0</v>
      </c>
      <c r="J21" s="144"/>
      <c r="K21" s="144">
        <v>0</v>
      </c>
      <c r="L21" s="144">
        <v>0</v>
      </c>
      <c r="M21" s="144"/>
      <c r="N21" s="144">
        <v>0</v>
      </c>
      <c r="O21" s="144">
        <v>0</v>
      </c>
      <c r="P21" s="144"/>
      <c r="Q21" s="144">
        <v>0</v>
      </c>
      <c r="R21" s="144"/>
      <c r="S21" s="148">
        <v>0</v>
      </c>
      <c r="U21" s="146"/>
      <c r="V21" s="28"/>
      <c r="X21" s="28"/>
    </row>
    <row r="22" spans="1:24" ht="30" customHeight="1">
      <c r="A22" s="141" t="s">
        <v>178</v>
      </c>
      <c r="C22" s="142"/>
      <c r="D22" s="142"/>
      <c r="E22" s="144">
        <v>0</v>
      </c>
      <c r="F22" s="144"/>
      <c r="G22" s="144">
        <v>0</v>
      </c>
      <c r="H22" s="144"/>
      <c r="I22" s="144">
        <v>0</v>
      </c>
      <c r="J22" s="144"/>
      <c r="K22" s="144">
        <v>0</v>
      </c>
      <c r="L22" s="144">
        <v>0</v>
      </c>
      <c r="M22" s="144"/>
      <c r="N22" s="144">
        <v>0</v>
      </c>
      <c r="O22" s="144">
        <v>0</v>
      </c>
      <c r="P22" s="144"/>
      <c r="Q22" s="144">
        <v>0</v>
      </c>
      <c r="R22" s="144"/>
      <c r="S22" s="148">
        <v>0</v>
      </c>
      <c r="U22" s="146"/>
      <c r="V22" s="28"/>
      <c r="X22" s="28"/>
    </row>
    <row r="23" spans="1:24" ht="30" customHeight="1">
      <c r="A23" s="141" t="s">
        <v>179</v>
      </c>
      <c r="C23" s="142"/>
      <c r="D23" s="142"/>
      <c r="E23" s="144">
        <v>0</v>
      </c>
      <c r="F23" s="144"/>
      <c r="G23" s="144">
        <v>0</v>
      </c>
      <c r="H23" s="144"/>
      <c r="I23" s="144">
        <v>0</v>
      </c>
      <c r="J23" s="144"/>
      <c r="K23" s="144">
        <v>0</v>
      </c>
      <c r="L23" s="144">
        <v>0</v>
      </c>
      <c r="M23" s="144"/>
      <c r="N23" s="144">
        <v>0</v>
      </c>
      <c r="O23" s="144">
        <v>0</v>
      </c>
      <c r="P23" s="144"/>
      <c r="Q23" s="144">
        <v>0</v>
      </c>
      <c r="R23" s="144"/>
      <c r="S23" s="148">
        <v>0</v>
      </c>
      <c r="U23" s="146"/>
      <c r="V23" s="28"/>
      <c r="X23" s="28"/>
    </row>
    <row r="24" spans="1:24" ht="30" customHeight="1">
      <c r="A24" s="141" t="s">
        <v>180</v>
      </c>
      <c r="C24" s="142"/>
      <c r="D24" s="142"/>
      <c r="E24" s="144">
        <v>0</v>
      </c>
      <c r="F24" s="144"/>
      <c r="G24" s="144">
        <v>0</v>
      </c>
      <c r="H24" s="144"/>
      <c r="I24" s="144">
        <v>0</v>
      </c>
      <c r="J24" s="144"/>
      <c r="K24" s="144">
        <v>0</v>
      </c>
      <c r="L24" s="144">
        <v>0</v>
      </c>
      <c r="M24" s="144"/>
      <c r="N24" s="144">
        <v>0</v>
      </c>
      <c r="O24" s="144">
        <v>0</v>
      </c>
      <c r="P24" s="144"/>
      <c r="Q24" s="144">
        <v>0</v>
      </c>
      <c r="R24" s="144"/>
      <c r="S24" s="148">
        <v>0</v>
      </c>
      <c r="U24" s="146"/>
      <c r="V24" s="28"/>
      <c r="X24" s="28"/>
    </row>
    <row r="25" spans="1:24" ht="30" customHeight="1">
      <c r="A25" s="141" t="s">
        <v>181</v>
      </c>
      <c r="C25" s="142"/>
      <c r="D25" s="142"/>
      <c r="E25" s="144">
        <v>0</v>
      </c>
      <c r="F25" s="144"/>
      <c r="G25" s="144">
        <v>0</v>
      </c>
      <c r="H25" s="144"/>
      <c r="I25" s="144">
        <v>0</v>
      </c>
      <c r="J25" s="144"/>
      <c r="K25" s="144">
        <v>0</v>
      </c>
      <c r="L25" s="144">
        <v>0</v>
      </c>
      <c r="M25" s="144"/>
      <c r="N25" s="144">
        <v>0</v>
      </c>
      <c r="O25" s="144">
        <v>0</v>
      </c>
      <c r="P25" s="144"/>
      <c r="Q25" s="144">
        <v>0</v>
      </c>
      <c r="R25" s="144"/>
      <c r="S25" s="148">
        <v>0</v>
      </c>
      <c r="U25" s="146"/>
      <c r="V25" s="28"/>
      <c r="X25" s="28"/>
    </row>
    <row r="26" spans="1:24" ht="30" customHeight="1">
      <c r="A26" s="141" t="s">
        <v>182</v>
      </c>
      <c r="C26" s="142"/>
      <c r="D26" s="142"/>
      <c r="E26" s="144">
        <v>0</v>
      </c>
      <c r="F26" s="144"/>
      <c r="G26" s="144">
        <v>0</v>
      </c>
      <c r="H26" s="144"/>
      <c r="I26" s="144">
        <f>E26*G26</f>
        <v>0</v>
      </c>
      <c r="J26" s="144"/>
      <c r="K26" s="144">
        <v>0</v>
      </c>
      <c r="L26" s="144">
        <v>0</v>
      </c>
      <c r="M26" s="144"/>
      <c r="N26" s="144">
        <f t="shared" si="0"/>
        <v>0</v>
      </c>
      <c r="O26" s="144">
        <v>0</v>
      </c>
      <c r="P26" s="144"/>
      <c r="Q26" s="144">
        <v>0</v>
      </c>
      <c r="R26" s="144"/>
      <c r="S26" s="148">
        <v>0</v>
      </c>
      <c r="U26" s="146"/>
      <c r="V26" s="28"/>
      <c r="X26" s="28"/>
    </row>
    <row r="27" spans="1:24" ht="30" customHeight="1">
      <c r="A27" s="141" t="s">
        <v>183</v>
      </c>
      <c r="C27" s="142"/>
      <c r="D27" s="142"/>
      <c r="E27" s="144">
        <v>0</v>
      </c>
      <c r="F27" s="144"/>
      <c r="G27" s="144">
        <v>0</v>
      </c>
      <c r="H27" s="144"/>
      <c r="I27" s="144">
        <f t="shared" ref="I27:I32" si="1">E27*G27</f>
        <v>0</v>
      </c>
      <c r="J27" s="144"/>
      <c r="K27" s="144">
        <v>0</v>
      </c>
      <c r="L27" s="144">
        <v>0</v>
      </c>
      <c r="M27" s="144"/>
      <c r="N27" s="144">
        <f t="shared" si="0"/>
        <v>0</v>
      </c>
      <c r="O27" s="144">
        <v>0</v>
      </c>
      <c r="P27" s="144"/>
      <c r="Q27" s="144">
        <v>0</v>
      </c>
      <c r="R27" s="144"/>
      <c r="S27" s="148">
        <v>0</v>
      </c>
      <c r="U27" s="146"/>
      <c r="V27" s="28"/>
      <c r="X27" s="28"/>
    </row>
    <row r="28" spans="1:24" ht="30" customHeight="1">
      <c r="A28" s="141" t="s">
        <v>184</v>
      </c>
      <c r="C28" s="142"/>
      <c r="D28" s="142"/>
      <c r="E28" s="144">
        <v>0</v>
      </c>
      <c r="F28" s="144"/>
      <c r="G28" s="144">
        <v>0</v>
      </c>
      <c r="H28" s="144"/>
      <c r="I28" s="144">
        <f t="shared" si="1"/>
        <v>0</v>
      </c>
      <c r="J28" s="144"/>
      <c r="K28" s="144">
        <v>0</v>
      </c>
      <c r="L28" s="144">
        <v>0</v>
      </c>
      <c r="M28" s="144"/>
      <c r="N28" s="144">
        <f t="shared" si="0"/>
        <v>0</v>
      </c>
      <c r="O28" s="144">
        <v>0</v>
      </c>
      <c r="P28" s="144"/>
      <c r="Q28" s="144">
        <v>0</v>
      </c>
      <c r="R28" s="144"/>
      <c r="S28" s="148">
        <v>0</v>
      </c>
      <c r="U28" s="146"/>
      <c r="V28" s="28"/>
    </row>
    <row r="29" spans="1:24" ht="30" customHeight="1">
      <c r="A29" s="141" t="s">
        <v>142</v>
      </c>
      <c r="C29" s="142"/>
      <c r="D29" s="142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8"/>
      <c r="U29" s="146"/>
      <c r="V29" s="28"/>
    </row>
    <row r="30" spans="1:24" ht="30" customHeight="1">
      <c r="A30" s="141" t="s">
        <v>129</v>
      </c>
      <c r="C30" s="142"/>
      <c r="D30" s="142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8"/>
      <c r="U30" s="146"/>
      <c r="V30" s="28"/>
    </row>
    <row r="31" spans="1:24" ht="30" customHeight="1">
      <c r="A31" s="141" t="s">
        <v>143</v>
      </c>
      <c r="C31" s="142"/>
      <c r="D31" s="142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8"/>
      <c r="U31" s="146"/>
      <c r="V31" s="28"/>
    </row>
    <row r="32" spans="1:24" ht="30" customHeight="1">
      <c r="A32" s="141" t="s">
        <v>130</v>
      </c>
      <c r="C32" s="142"/>
      <c r="D32" s="142"/>
      <c r="E32" s="144">
        <v>0</v>
      </c>
      <c r="F32" s="144"/>
      <c r="G32" s="144">
        <v>0</v>
      </c>
      <c r="H32" s="144"/>
      <c r="I32" s="144">
        <f t="shared" si="1"/>
        <v>0</v>
      </c>
      <c r="J32" s="144"/>
      <c r="K32" s="144">
        <v>0</v>
      </c>
      <c r="L32" s="144">
        <v>0</v>
      </c>
      <c r="M32" s="144"/>
      <c r="N32" s="144">
        <f t="shared" si="0"/>
        <v>0</v>
      </c>
      <c r="O32" s="144"/>
      <c r="P32" s="144"/>
      <c r="Q32" s="144">
        <v>0</v>
      </c>
      <c r="R32" s="144"/>
      <c r="S32" s="148">
        <v>0</v>
      </c>
      <c r="U32" s="146"/>
      <c r="V32" s="28"/>
    </row>
    <row r="33" spans="1:23" ht="30" customHeight="1">
      <c r="A33" s="141" t="s">
        <v>185</v>
      </c>
      <c r="C33" s="142"/>
      <c r="D33" s="142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9"/>
      <c r="U33" s="146"/>
      <c r="V33" s="28"/>
    </row>
    <row r="34" spans="1:23" ht="30" customHeight="1">
      <c r="A34" s="141" t="s">
        <v>186</v>
      </c>
      <c r="C34" s="142"/>
      <c r="D34" s="142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9"/>
      <c r="U34" s="146"/>
      <c r="V34" s="28"/>
    </row>
    <row r="35" spans="1:23" ht="30" customHeight="1">
      <c r="A35" s="141" t="s">
        <v>56</v>
      </c>
      <c r="C35" s="142"/>
      <c r="D35" s="142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9"/>
      <c r="U35" s="146"/>
      <c r="V35" s="28"/>
    </row>
    <row r="36" spans="1:23" ht="30" customHeight="1">
      <c r="A36" s="141" t="s">
        <v>189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U36" s="146"/>
      <c r="V36" s="28"/>
    </row>
    <row r="37" spans="1:23" ht="30" customHeight="1">
      <c r="A37" s="141" t="s">
        <v>190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U37" s="146"/>
      <c r="V37" s="28"/>
      <c r="W37" s="28"/>
    </row>
    <row r="38" spans="1:23" ht="30" customHeight="1">
      <c r="A38" s="141" t="s">
        <v>198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U38" s="146"/>
      <c r="V38" s="28"/>
      <c r="W38" s="128"/>
    </row>
    <row r="39" spans="1:23" s="152" customFormat="1" ht="30" customHeight="1" thickBot="1">
      <c r="A39" s="14" t="s">
        <v>42</v>
      </c>
      <c r="B39" s="14"/>
      <c r="C39" s="21"/>
      <c r="D39" s="21"/>
      <c r="E39" s="21">
        <f>SUM(E7:E38)</f>
        <v>0</v>
      </c>
      <c r="F39" s="21"/>
      <c r="G39" s="21">
        <f>SUM(G29:G37)</f>
        <v>0</v>
      </c>
      <c r="H39" s="21"/>
      <c r="I39" s="21">
        <f>SUM(I7:I38)</f>
        <v>0</v>
      </c>
      <c r="J39" s="21"/>
      <c r="K39" s="21">
        <f>SUM(K7:K38)</f>
        <v>0</v>
      </c>
      <c r="L39" s="21"/>
      <c r="M39" s="14"/>
      <c r="N39" s="21">
        <f>SUM(N7:N38)</f>
        <v>0</v>
      </c>
      <c r="O39" s="150">
        <f>SUM(O29:O38)</f>
        <v>0</v>
      </c>
      <c r="P39" s="14"/>
      <c r="Q39" s="21">
        <f>SUM(Q7:Q38)</f>
        <v>0</v>
      </c>
      <c r="R39" s="14"/>
      <c r="S39" s="26">
        <f>SUM(S7:S38)</f>
        <v>0</v>
      </c>
      <c r="T39" s="14"/>
      <c r="U39" s="151">
        <f>SUM(U7:U38)</f>
        <v>0</v>
      </c>
    </row>
    <row r="40" spans="1:23" ht="30" customHeight="1" thickTop="1">
      <c r="V40" s="153"/>
    </row>
    <row r="41" spans="1:23" ht="30" customHeight="1">
      <c r="S41" s="8"/>
    </row>
    <row r="42" spans="1:23" ht="30" customHeight="1">
      <c r="Q42" s="144"/>
      <c r="S42" s="8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V74"/>
  <sheetViews>
    <sheetView showGridLines="0" rightToLeft="1" view="pageBreakPreview" zoomScaleNormal="100" zoomScaleSheetLayoutView="100" workbookViewId="0">
      <selection activeCell="I68" sqref="I68"/>
    </sheetView>
  </sheetViews>
  <sheetFormatPr defaultRowHeight="18.75"/>
  <cols>
    <col min="1" max="1" width="30.85546875" style="72" customWidth="1"/>
    <col min="2" max="2" width="1.28515625" style="72" customWidth="1"/>
    <col min="3" max="3" width="15.28515625" style="74" customWidth="1"/>
    <col min="4" max="4" width="1.28515625" style="73" customWidth="1"/>
    <col min="5" max="5" width="19.140625" style="72" customWidth="1"/>
    <col min="6" max="6" width="1.28515625" style="73" customWidth="1"/>
    <col min="7" max="7" width="20.28515625" style="72" customWidth="1"/>
    <col min="8" max="8" width="1.28515625" style="73" customWidth="1"/>
    <col min="9" max="9" width="20.85546875" style="74" customWidth="1"/>
    <col min="10" max="10" width="1.28515625" style="73" customWidth="1"/>
    <col min="11" max="11" width="16.7109375" style="72" customWidth="1"/>
    <col min="12" max="12" width="1.28515625" style="73" customWidth="1"/>
    <col min="13" max="13" width="22.42578125" style="72" customWidth="1"/>
    <col min="14" max="14" width="1.28515625" style="73" customWidth="1"/>
    <col min="15" max="15" width="21.7109375" style="72" customWidth="1"/>
    <col min="16" max="16" width="1.28515625" style="73" customWidth="1"/>
    <col min="17" max="17" width="20.5703125" style="74" customWidth="1"/>
    <col min="18" max="18" width="0.28515625" style="69" customWidth="1"/>
    <col min="19" max="19" width="9.140625" style="69"/>
    <col min="20" max="20" width="12.140625" style="69" bestFit="1" customWidth="1"/>
    <col min="21" max="21" width="15.85546875" style="69" bestFit="1" customWidth="1"/>
    <col min="22" max="22" width="14.7109375" style="69" bestFit="1" customWidth="1"/>
    <col min="23" max="16384" width="9.140625" style="69"/>
  </cols>
  <sheetData>
    <row r="1" spans="1:17" ht="30" customHeight="1">
      <c r="A1" s="237" t="s">
        <v>118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</row>
    <row r="2" spans="1:17" ht="30" customHeight="1">
      <c r="A2" s="237" t="s">
        <v>122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</row>
    <row r="3" spans="1:17" ht="30" customHeight="1">
      <c r="A3" s="237" t="s">
        <v>238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</row>
    <row r="4" spans="1:17" ht="30" customHeight="1">
      <c r="A4" s="238" t="s">
        <v>105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</row>
    <row r="5" spans="1:17" ht="22.5" customHeight="1">
      <c r="A5" s="239" t="s">
        <v>69</v>
      </c>
      <c r="B5" s="47"/>
      <c r="C5" s="239" t="s">
        <v>75</v>
      </c>
      <c r="D5" s="239"/>
      <c r="E5" s="239"/>
      <c r="F5" s="239"/>
      <c r="G5" s="239"/>
      <c r="H5" s="239"/>
      <c r="I5" s="239"/>
      <c r="J5" s="97"/>
      <c r="K5" s="239" t="s">
        <v>76</v>
      </c>
      <c r="L5" s="239"/>
      <c r="M5" s="239"/>
      <c r="N5" s="239"/>
      <c r="O5" s="239"/>
      <c r="P5" s="239"/>
      <c r="Q5" s="239"/>
    </row>
    <row r="6" spans="1:17" ht="43.5" customHeight="1">
      <c r="A6" s="239"/>
      <c r="B6" s="47"/>
      <c r="C6" s="99" t="s">
        <v>8</v>
      </c>
      <c r="D6" s="97"/>
      <c r="E6" s="120" t="s">
        <v>106</v>
      </c>
      <c r="F6" s="97"/>
      <c r="G6" s="120" t="s">
        <v>107</v>
      </c>
      <c r="H6" s="97"/>
      <c r="I6" s="99" t="s">
        <v>108</v>
      </c>
      <c r="J6" s="97"/>
      <c r="K6" s="98" t="s">
        <v>8</v>
      </c>
      <c r="L6" s="97"/>
      <c r="M6" s="98" t="s">
        <v>106</v>
      </c>
      <c r="N6" s="97"/>
      <c r="O6" s="98" t="s">
        <v>107</v>
      </c>
      <c r="P6" s="97"/>
      <c r="Q6" s="99" t="s">
        <v>108</v>
      </c>
    </row>
    <row r="7" spans="1:17" ht="23.25" hidden="1" customHeight="1">
      <c r="A7" s="100" t="s">
        <v>124</v>
      </c>
      <c r="B7" s="47"/>
      <c r="C7" s="102">
        <v>0</v>
      </c>
      <c r="D7" s="164"/>
      <c r="E7" s="102">
        <v>0</v>
      </c>
      <c r="F7" s="101"/>
      <c r="G7" s="119">
        <v>0</v>
      </c>
      <c r="H7" s="101"/>
      <c r="I7" s="197">
        <f>E7+G7</f>
        <v>0</v>
      </c>
      <c r="J7" s="97"/>
      <c r="K7" s="102">
        <f>C7</f>
        <v>0</v>
      </c>
      <c r="L7" s="103"/>
      <c r="M7" s="102">
        <f>E7</f>
        <v>0</v>
      </c>
      <c r="N7" s="104"/>
      <c r="O7" s="106">
        <f>G7</f>
        <v>0</v>
      </c>
      <c r="P7" s="97"/>
      <c r="Q7" s="105">
        <f>M7+O7</f>
        <v>0</v>
      </c>
    </row>
    <row r="8" spans="1:17" ht="29.25" customHeight="1">
      <c r="A8" s="100" t="s">
        <v>151</v>
      </c>
      <c r="B8" s="47"/>
      <c r="C8" s="106">
        <f>-سهام!O29</f>
        <v>4100000</v>
      </c>
      <c r="D8" s="164"/>
      <c r="E8" s="107">
        <f>سهام!Q29</f>
        <v>42496940104</v>
      </c>
      <c r="F8" s="97"/>
      <c r="G8" s="109">
        <v>-46704164360</v>
      </c>
      <c r="H8" s="97"/>
      <c r="I8" s="108">
        <f t="shared" ref="I8:I67" si="0">E8+G8</f>
        <v>-4207224256</v>
      </c>
      <c r="J8" s="97"/>
      <c r="K8" s="102">
        <f t="shared" ref="K8:K67" si="1">C8</f>
        <v>4100000</v>
      </c>
      <c r="L8" s="104"/>
      <c r="M8" s="102">
        <f t="shared" ref="M8:M67" si="2">E8</f>
        <v>42496940104</v>
      </c>
      <c r="N8" s="104"/>
      <c r="O8" s="109">
        <f t="shared" ref="O8:O67" si="3">G8</f>
        <v>-46704164360</v>
      </c>
      <c r="P8" s="97"/>
      <c r="Q8" s="108">
        <f t="shared" ref="Q8:Q54" si="4">M8+O8</f>
        <v>-4207224256</v>
      </c>
    </row>
    <row r="9" spans="1:17" ht="29.25" hidden="1" customHeight="1">
      <c r="A9" s="100" t="s">
        <v>148</v>
      </c>
      <c r="B9" s="47"/>
      <c r="C9" s="164">
        <v>0</v>
      </c>
      <c r="D9" s="164"/>
      <c r="E9" s="164">
        <v>0</v>
      </c>
      <c r="F9" s="97"/>
      <c r="G9" s="119">
        <v>0</v>
      </c>
      <c r="H9" s="97"/>
      <c r="I9" s="105">
        <f t="shared" si="0"/>
        <v>0</v>
      </c>
      <c r="J9" s="97"/>
      <c r="K9" s="102">
        <f t="shared" si="1"/>
        <v>0</v>
      </c>
      <c r="L9" s="104"/>
      <c r="M9" s="102">
        <f t="shared" si="2"/>
        <v>0</v>
      </c>
      <c r="N9" s="104"/>
      <c r="O9" s="109">
        <f t="shared" si="3"/>
        <v>0</v>
      </c>
      <c r="P9" s="97"/>
      <c r="Q9" s="105">
        <f t="shared" si="4"/>
        <v>0</v>
      </c>
    </row>
    <row r="10" spans="1:17" ht="29.25" hidden="1" customHeight="1">
      <c r="A10" s="100" t="s">
        <v>25</v>
      </c>
      <c r="B10" s="47"/>
      <c r="C10" s="164">
        <v>0</v>
      </c>
      <c r="D10" s="164"/>
      <c r="E10" s="164">
        <v>0</v>
      </c>
      <c r="F10" s="97"/>
      <c r="G10" s="119">
        <v>0</v>
      </c>
      <c r="H10" s="97"/>
      <c r="I10" s="105">
        <f t="shared" si="0"/>
        <v>0</v>
      </c>
      <c r="J10" s="97"/>
      <c r="K10" s="102">
        <f t="shared" si="1"/>
        <v>0</v>
      </c>
      <c r="L10" s="104"/>
      <c r="M10" s="102">
        <f t="shared" si="2"/>
        <v>0</v>
      </c>
      <c r="N10" s="104"/>
      <c r="O10" s="109">
        <f t="shared" si="3"/>
        <v>0</v>
      </c>
      <c r="P10" s="97"/>
      <c r="Q10" s="105">
        <f t="shared" si="4"/>
        <v>0</v>
      </c>
    </row>
    <row r="11" spans="1:17" ht="29.25" hidden="1" customHeight="1">
      <c r="A11" s="100" t="s">
        <v>140</v>
      </c>
      <c r="B11" s="47"/>
      <c r="C11" s="164">
        <v>0</v>
      </c>
      <c r="D11" s="164"/>
      <c r="E11" s="164">
        <v>0</v>
      </c>
      <c r="F11" s="97"/>
      <c r="G11" s="119">
        <v>0</v>
      </c>
      <c r="H11" s="97"/>
      <c r="I11" s="105">
        <f t="shared" si="0"/>
        <v>0</v>
      </c>
      <c r="J11" s="97"/>
      <c r="K11" s="102">
        <f t="shared" si="1"/>
        <v>0</v>
      </c>
      <c r="L11" s="104"/>
      <c r="M11" s="102">
        <f t="shared" si="2"/>
        <v>0</v>
      </c>
      <c r="N11" s="104"/>
      <c r="O11" s="109">
        <f t="shared" si="3"/>
        <v>0</v>
      </c>
      <c r="P11" s="97"/>
      <c r="Q11" s="108">
        <f t="shared" si="4"/>
        <v>0</v>
      </c>
    </row>
    <row r="12" spans="1:17" ht="29.25" hidden="1" customHeight="1">
      <c r="A12" s="100" t="s">
        <v>152</v>
      </c>
      <c r="B12" s="47"/>
      <c r="C12" s="164">
        <v>0</v>
      </c>
      <c r="D12" s="97"/>
      <c r="E12" s="164">
        <v>0</v>
      </c>
      <c r="F12" s="97"/>
      <c r="G12" s="119">
        <v>0</v>
      </c>
      <c r="H12" s="97"/>
      <c r="I12" s="105">
        <f t="shared" si="0"/>
        <v>0</v>
      </c>
      <c r="J12" s="97"/>
      <c r="K12" s="102">
        <f t="shared" si="1"/>
        <v>0</v>
      </c>
      <c r="L12" s="104"/>
      <c r="M12" s="102">
        <f t="shared" si="2"/>
        <v>0</v>
      </c>
      <c r="N12" s="104"/>
      <c r="O12" s="109">
        <f t="shared" si="3"/>
        <v>0</v>
      </c>
      <c r="P12" s="97"/>
      <c r="Q12" s="105">
        <f t="shared" si="4"/>
        <v>0</v>
      </c>
    </row>
    <row r="13" spans="1:17" ht="29.25" hidden="1" customHeight="1">
      <c r="A13" s="100" t="s">
        <v>30</v>
      </c>
      <c r="B13" s="47"/>
      <c r="C13" s="164">
        <v>0</v>
      </c>
      <c r="D13" s="97"/>
      <c r="E13" s="164">
        <v>0</v>
      </c>
      <c r="F13" s="97"/>
      <c r="G13" s="119">
        <v>0</v>
      </c>
      <c r="H13" s="97"/>
      <c r="I13" s="105">
        <f t="shared" si="0"/>
        <v>0</v>
      </c>
      <c r="J13" s="97"/>
      <c r="K13" s="102">
        <f t="shared" si="1"/>
        <v>0</v>
      </c>
      <c r="L13" s="104"/>
      <c r="M13" s="102">
        <f t="shared" si="2"/>
        <v>0</v>
      </c>
      <c r="N13" s="104"/>
      <c r="O13" s="109">
        <f t="shared" si="3"/>
        <v>0</v>
      </c>
      <c r="P13" s="97"/>
      <c r="Q13" s="105">
        <f t="shared" si="4"/>
        <v>0</v>
      </c>
    </row>
    <row r="14" spans="1:17" ht="29.25" hidden="1" customHeight="1">
      <c r="A14" s="100" t="s">
        <v>21</v>
      </c>
      <c r="B14" s="47"/>
      <c r="C14" s="164">
        <v>0</v>
      </c>
      <c r="D14" s="97"/>
      <c r="E14" s="164">
        <v>0</v>
      </c>
      <c r="F14" s="97"/>
      <c r="G14" s="119">
        <v>0</v>
      </c>
      <c r="H14" s="97"/>
      <c r="I14" s="105">
        <f t="shared" si="0"/>
        <v>0</v>
      </c>
      <c r="J14" s="97"/>
      <c r="K14" s="102">
        <f t="shared" si="1"/>
        <v>0</v>
      </c>
      <c r="L14" s="104"/>
      <c r="M14" s="102">
        <f t="shared" si="2"/>
        <v>0</v>
      </c>
      <c r="N14" s="104"/>
      <c r="O14" s="109">
        <f t="shared" si="3"/>
        <v>0</v>
      </c>
      <c r="P14" s="97"/>
      <c r="Q14" s="105">
        <f t="shared" si="4"/>
        <v>0</v>
      </c>
    </row>
    <row r="15" spans="1:17" ht="29.25" hidden="1" customHeight="1">
      <c r="A15" s="100" t="s">
        <v>27</v>
      </c>
      <c r="B15" s="47"/>
      <c r="C15" s="164">
        <v>0</v>
      </c>
      <c r="D15" s="97"/>
      <c r="E15" s="164">
        <v>0</v>
      </c>
      <c r="F15" s="97"/>
      <c r="G15" s="119">
        <v>0</v>
      </c>
      <c r="H15" s="97"/>
      <c r="I15" s="105">
        <f t="shared" si="0"/>
        <v>0</v>
      </c>
      <c r="J15" s="97"/>
      <c r="K15" s="102">
        <f t="shared" si="1"/>
        <v>0</v>
      </c>
      <c r="L15" s="104"/>
      <c r="M15" s="102">
        <f t="shared" si="2"/>
        <v>0</v>
      </c>
      <c r="N15" s="104"/>
      <c r="O15" s="109">
        <f t="shared" si="3"/>
        <v>0</v>
      </c>
      <c r="P15" s="97"/>
      <c r="Q15" s="105">
        <f t="shared" si="4"/>
        <v>0</v>
      </c>
    </row>
    <row r="16" spans="1:17" ht="29.25" customHeight="1">
      <c r="A16" s="100" t="s">
        <v>139</v>
      </c>
      <c r="B16" s="47"/>
      <c r="C16" s="106">
        <f>-سهام!O34</f>
        <v>329603</v>
      </c>
      <c r="D16" s="97"/>
      <c r="E16" s="107">
        <f>سهام!Q34</f>
        <v>3384385167</v>
      </c>
      <c r="F16" s="97"/>
      <c r="G16" s="109">
        <v>-3646665132</v>
      </c>
      <c r="H16" s="97"/>
      <c r="I16" s="108">
        <f t="shared" si="0"/>
        <v>-262279965</v>
      </c>
      <c r="J16" s="97"/>
      <c r="K16" s="102">
        <f t="shared" si="1"/>
        <v>329603</v>
      </c>
      <c r="L16" s="104"/>
      <c r="M16" s="102">
        <f t="shared" si="2"/>
        <v>3384385167</v>
      </c>
      <c r="N16" s="104"/>
      <c r="O16" s="109">
        <f t="shared" si="3"/>
        <v>-3646665132</v>
      </c>
      <c r="P16" s="97"/>
      <c r="Q16" s="108">
        <f t="shared" si="4"/>
        <v>-262279965</v>
      </c>
    </row>
    <row r="17" spans="1:17" ht="29.25" hidden="1" customHeight="1">
      <c r="A17" s="100" t="s">
        <v>153</v>
      </c>
      <c r="B17" s="47"/>
      <c r="C17" s="106">
        <v>0</v>
      </c>
      <c r="D17" s="97"/>
      <c r="E17" s="107">
        <v>0</v>
      </c>
      <c r="F17" s="97"/>
      <c r="G17" s="106">
        <v>0</v>
      </c>
      <c r="H17" s="97"/>
      <c r="I17" s="105">
        <f t="shared" si="0"/>
        <v>0</v>
      </c>
      <c r="J17" s="97"/>
      <c r="K17" s="102">
        <f t="shared" si="1"/>
        <v>0</v>
      </c>
      <c r="L17" s="104"/>
      <c r="M17" s="102">
        <f t="shared" si="2"/>
        <v>0</v>
      </c>
      <c r="N17" s="104"/>
      <c r="O17" s="106">
        <f t="shared" si="3"/>
        <v>0</v>
      </c>
      <c r="P17" s="97"/>
      <c r="Q17" s="105">
        <f t="shared" si="4"/>
        <v>0</v>
      </c>
    </row>
    <row r="18" spans="1:17" ht="29.25" hidden="1" customHeight="1">
      <c r="A18" s="100" t="s">
        <v>16</v>
      </c>
      <c r="B18" s="47"/>
      <c r="C18" s="106">
        <v>0</v>
      </c>
      <c r="D18" s="97"/>
      <c r="E18" s="107">
        <v>0</v>
      </c>
      <c r="F18" s="97"/>
      <c r="G18" s="106">
        <v>0</v>
      </c>
      <c r="H18" s="97"/>
      <c r="I18" s="105">
        <f t="shared" si="0"/>
        <v>0</v>
      </c>
      <c r="J18" s="97"/>
      <c r="K18" s="102">
        <f t="shared" si="1"/>
        <v>0</v>
      </c>
      <c r="L18" s="104"/>
      <c r="M18" s="102">
        <f t="shared" si="2"/>
        <v>0</v>
      </c>
      <c r="N18" s="104"/>
      <c r="O18" s="106">
        <f t="shared" si="3"/>
        <v>0</v>
      </c>
      <c r="P18" s="97"/>
      <c r="Q18" s="105">
        <f t="shared" si="4"/>
        <v>0</v>
      </c>
    </row>
    <row r="19" spans="1:17" ht="29.25" hidden="1" customHeight="1">
      <c r="A19" s="100" t="s">
        <v>156</v>
      </c>
      <c r="B19" s="47"/>
      <c r="C19" s="106">
        <v>0</v>
      </c>
      <c r="D19" s="97"/>
      <c r="E19" s="107">
        <v>0</v>
      </c>
      <c r="F19" s="97"/>
      <c r="G19" s="106">
        <v>0</v>
      </c>
      <c r="H19" s="97"/>
      <c r="I19" s="105">
        <f t="shared" si="0"/>
        <v>0</v>
      </c>
      <c r="J19" s="97"/>
      <c r="K19" s="102">
        <f t="shared" si="1"/>
        <v>0</v>
      </c>
      <c r="L19" s="104"/>
      <c r="M19" s="102">
        <f t="shared" si="2"/>
        <v>0</v>
      </c>
      <c r="N19" s="104"/>
      <c r="O19" s="106">
        <f t="shared" si="3"/>
        <v>0</v>
      </c>
      <c r="P19" s="97"/>
      <c r="Q19" s="105">
        <f t="shared" si="4"/>
        <v>0</v>
      </c>
    </row>
    <row r="20" spans="1:17" ht="29.25" hidden="1" customHeight="1">
      <c r="A20" s="100" t="s">
        <v>24</v>
      </c>
      <c r="B20" s="47"/>
      <c r="C20" s="106">
        <v>0</v>
      </c>
      <c r="D20" s="97"/>
      <c r="E20" s="107">
        <v>0</v>
      </c>
      <c r="F20" s="97"/>
      <c r="G20" s="106">
        <v>0</v>
      </c>
      <c r="H20" s="97"/>
      <c r="I20" s="105">
        <f t="shared" si="0"/>
        <v>0</v>
      </c>
      <c r="J20" s="97"/>
      <c r="K20" s="102">
        <f t="shared" si="1"/>
        <v>0</v>
      </c>
      <c r="L20" s="104"/>
      <c r="M20" s="102">
        <f t="shared" si="2"/>
        <v>0</v>
      </c>
      <c r="N20" s="104"/>
      <c r="O20" s="106">
        <f t="shared" si="3"/>
        <v>0</v>
      </c>
      <c r="P20" s="97"/>
      <c r="Q20" s="105">
        <f t="shared" si="4"/>
        <v>0</v>
      </c>
    </row>
    <row r="21" spans="1:17" ht="29.25" hidden="1" customHeight="1">
      <c r="A21" s="100" t="s">
        <v>22</v>
      </c>
      <c r="B21" s="47"/>
      <c r="C21" s="106">
        <v>0</v>
      </c>
      <c r="D21" s="97"/>
      <c r="E21" s="107">
        <v>0</v>
      </c>
      <c r="F21" s="97"/>
      <c r="G21" s="106">
        <v>0</v>
      </c>
      <c r="H21" s="97"/>
      <c r="I21" s="105">
        <f t="shared" si="0"/>
        <v>0</v>
      </c>
      <c r="J21" s="97"/>
      <c r="K21" s="102">
        <f t="shared" si="1"/>
        <v>0</v>
      </c>
      <c r="L21" s="104"/>
      <c r="M21" s="102">
        <f t="shared" si="2"/>
        <v>0</v>
      </c>
      <c r="N21" s="104"/>
      <c r="O21" s="106">
        <f t="shared" si="3"/>
        <v>0</v>
      </c>
      <c r="P21" s="97"/>
      <c r="Q21" s="105">
        <f t="shared" si="4"/>
        <v>0</v>
      </c>
    </row>
    <row r="22" spans="1:17" ht="29.25" hidden="1" customHeight="1">
      <c r="A22" s="100" t="s">
        <v>26</v>
      </c>
      <c r="B22" s="47"/>
      <c r="C22" s="106">
        <v>0</v>
      </c>
      <c r="D22" s="97"/>
      <c r="E22" s="107">
        <v>0</v>
      </c>
      <c r="F22" s="97"/>
      <c r="G22" s="106">
        <v>0</v>
      </c>
      <c r="H22" s="97"/>
      <c r="I22" s="105">
        <f t="shared" si="0"/>
        <v>0</v>
      </c>
      <c r="J22" s="97"/>
      <c r="K22" s="102">
        <f t="shared" si="1"/>
        <v>0</v>
      </c>
      <c r="L22" s="104"/>
      <c r="M22" s="102">
        <f t="shared" si="2"/>
        <v>0</v>
      </c>
      <c r="N22" s="104"/>
      <c r="O22" s="106">
        <f t="shared" si="3"/>
        <v>0</v>
      </c>
      <c r="P22" s="97"/>
      <c r="Q22" s="105">
        <f t="shared" si="4"/>
        <v>0</v>
      </c>
    </row>
    <row r="23" spans="1:17" ht="29.25" hidden="1" customHeight="1">
      <c r="A23" s="100" t="s">
        <v>86</v>
      </c>
      <c r="B23" s="47"/>
      <c r="C23" s="106">
        <v>0</v>
      </c>
      <c r="D23" s="97"/>
      <c r="E23" s="107">
        <v>0</v>
      </c>
      <c r="F23" s="97"/>
      <c r="G23" s="106">
        <v>0</v>
      </c>
      <c r="H23" s="97"/>
      <c r="I23" s="105">
        <f t="shared" si="0"/>
        <v>0</v>
      </c>
      <c r="J23" s="97"/>
      <c r="K23" s="102">
        <f t="shared" si="1"/>
        <v>0</v>
      </c>
      <c r="L23" s="104"/>
      <c r="M23" s="102">
        <f t="shared" si="2"/>
        <v>0</v>
      </c>
      <c r="N23" s="104"/>
      <c r="O23" s="106">
        <f t="shared" si="3"/>
        <v>0</v>
      </c>
      <c r="P23" s="97"/>
      <c r="Q23" s="105">
        <f t="shared" si="4"/>
        <v>0</v>
      </c>
    </row>
    <row r="24" spans="1:17" ht="29.25" hidden="1" customHeight="1">
      <c r="A24" s="100" t="s">
        <v>84</v>
      </c>
      <c r="B24" s="47"/>
      <c r="C24" s="106">
        <v>0</v>
      </c>
      <c r="D24" s="97"/>
      <c r="E24" s="107">
        <v>0</v>
      </c>
      <c r="F24" s="97"/>
      <c r="G24" s="106">
        <v>0</v>
      </c>
      <c r="H24" s="97"/>
      <c r="I24" s="105">
        <f t="shared" si="0"/>
        <v>0</v>
      </c>
      <c r="J24" s="97"/>
      <c r="K24" s="102">
        <f t="shared" si="1"/>
        <v>0</v>
      </c>
      <c r="L24" s="104"/>
      <c r="M24" s="102">
        <f t="shared" si="2"/>
        <v>0</v>
      </c>
      <c r="N24" s="104"/>
      <c r="O24" s="106">
        <f t="shared" si="3"/>
        <v>0</v>
      </c>
      <c r="P24" s="97"/>
      <c r="Q24" s="108">
        <f t="shared" si="4"/>
        <v>0</v>
      </c>
    </row>
    <row r="25" spans="1:17" ht="29.25" customHeight="1">
      <c r="A25" s="100" t="s">
        <v>193</v>
      </c>
      <c r="B25" s="47"/>
      <c r="C25" s="106">
        <f>-سهام!O30</f>
        <v>17000000</v>
      </c>
      <c r="D25" s="97"/>
      <c r="E25" s="107">
        <f>سهام!Q30</f>
        <v>34564016453</v>
      </c>
      <c r="F25" s="97"/>
      <c r="G25" s="119">
        <v>-37566349933</v>
      </c>
      <c r="H25" s="97"/>
      <c r="I25" s="108">
        <f t="shared" si="0"/>
        <v>-3002333480</v>
      </c>
      <c r="J25" s="97"/>
      <c r="K25" s="102">
        <f t="shared" si="1"/>
        <v>17000000</v>
      </c>
      <c r="L25" s="104"/>
      <c r="M25" s="102">
        <f t="shared" si="2"/>
        <v>34564016453</v>
      </c>
      <c r="N25" s="104"/>
      <c r="O25" s="109">
        <f t="shared" si="3"/>
        <v>-37566349933</v>
      </c>
      <c r="P25" s="97"/>
      <c r="Q25" s="108">
        <f t="shared" si="4"/>
        <v>-3002333480</v>
      </c>
    </row>
    <row r="26" spans="1:17" ht="29.25" customHeight="1">
      <c r="A26" s="201" t="s">
        <v>251</v>
      </c>
      <c r="B26" s="47"/>
      <c r="C26" s="106">
        <f>-سهام!O31</f>
        <v>29274157</v>
      </c>
      <c r="D26" s="97"/>
      <c r="E26" s="107">
        <v>34019182993</v>
      </c>
      <c r="F26" s="97"/>
      <c r="G26" s="119">
        <v>-30529309022</v>
      </c>
      <c r="H26" s="97"/>
      <c r="I26" s="105">
        <f t="shared" si="0"/>
        <v>3489873971</v>
      </c>
      <c r="J26" s="97"/>
      <c r="K26" s="102">
        <f t="shared" si="1"/>
        <v>29274157</v>
      </c>
      <c r="L26" s="104"/>
      <c r="M26" s="102">
        <f>E26</f>
        <v>34019182993</v>
      </c>
      <c r="N26" s="104"/>
      <c r="O26" s="109">
        <f>G26</f>
        <v>-30529309022</v>
      </c>
      <c r="P26" s="97"/>
      <c r="Q26" s="105">
        <f t="shared" si="4"/>
        <v>3489873971</v>
      </c>
    </row>
    <row r="27" spans="1:17" ht="29.25" hidden="1" customHeight="1">
      <c r="A27" s="100" t="s">
        <v>39</v>
      </c>
      <c r="B27" s="47"/>
      <c r="C27" s="106">
        <v>0</v>
      </c>
      <c r="D27" s="97"/>
      <c r="E27" s="107">
        <v>0</v>
      </c>
      <c r="F27" s="97"/>
      <c r="G27" s="106">
        <v>0</v>
      </c>
      <c r="H27" s="97"/>
      <c r="I27" s="108">
        <f t="shared" si="0"/>
        <v>0</v>
      </c>
      <c r="J27" s="97"/>
      <c r="K27" s="102">
        <f t="shared" si="1"/>
        <v>0</v>
      </c>
      <c r="L27" s="104"/>
      <c r="M27" s="102">
        <f t="shared" si="2"/>
        <v>0</v>
      </c>
      <c r="N27" s="104"/>
      <c r="O27" s="106">
        <f t="shared" si="3"/>
        <v>0</v>
      </c>
      <c r="P27" s="97"/>
      <c r="Q27" s="108">
        <f t="shared" si="4"/>
        <v>0</v>
      </c>
    </row>
    <row r="28" spans="1:17" ht="29.25" customHeight="1">
      <c r="A28" s="100" t="s">
        <v>157</v>
      </c>
      <c r="B28" s="47"/>
      <c r="C28" s="106">
        <f>-سهام!O24</f>
        <v>12200000</v>
      </c>
      <c r="D28" s="97"/>
      <c r="E28" s="107">
        <f>سهام!Q24</f>
        <v>84462022825</v>
      </c>
      <c r="F28" s="97"/>
      <c r="G28" s="119">
        <v>-88734736914</v>
      </c>
      <c r="H28" s="97"/>
      <c r="I28" s="108">
        <f>E28+G28</f>
        <v>-4272714089</v>
      </c>
      <c r="J28" s="97"/>
      <c r="K28" s="102">
        <f t="shared" si="1"/>
        <v>12200000</v>
      </c>
      <c r="L28" s="104"/>
      <c r="M28" s="102">
        <f t="shared" si="2"/>
        <v>84462022825</v>
      </c>
      <c r="N28" s="104"/>
      <c r="O28" s="109">
        <f t="shared" si="3"/>
        <v>-88734736914</v>
      </c>
      <c r="P28" s="97"/>
      <c r="Q28" s="108">
        <f t="shared" si="4"/>
        <v>-4272714089</v>
      </c>
    </row>
    <row r="29" spans="1:17" ht="29.25" hidden="1" customHeight="1">
      <c r="A29" s="100" t="s">
        <v>14</v>
      </c>
      <c r="B29" s="47"/>
      <c r="C29" s="106">
        <v>0</v>
      </c>
      <c r="D29" s="97"/>
      <c r="E29" s="107">
        <v>0</v>
      </c>
      <c r="F29" s="97"/>
      <c r="G29" s="106">
        <v>0</v>
      </c>
      <c r="H29" s="97"/>
      <c r="I29" s="105">
        <f t="shared" si="0"/>
        <v>0</v>
      </c>
      <c r="J29" s="97"/>
      <c r="K29" s="102">
        <f t="shared" si="1"/>
        <v>0</v>
      </c>
      <c r="L29" s="104"/>
      <c r="M29" s="102">
        <f t="shared" si="2"/>
        <v>0</v>
      </c>
      <c r="N29" s="104"/>
      <c r="O29" s="106">
        <f t="shared" si="3"/>
        <v>0</v>
      </c>
      <c r="P29" s="97"/>
      <c r="Q29" s="105">
        <f t="shared" si="4"/>
        <v>0</v>
      </c>
    </row>
    <row r="30" spans="1:17" ht="29.25" hidden="1" customHeight="1">
      <c r="A30" s="100" t="s">
        <v>82</v>
      </c>
      <c r="B30" s="47"/>
      <c r="C30" s="106">
        <v>0</v>
      </c>
      <c r="D30" s="97"/>
      <c r="E30" s="107">
        <v>0</v>
      </c>
      <c r="F30" s="97"/>
      <c r="G30" s="106">
        <v>0</v>
      </c>
      <c r="H30" s="97"/>
      <c r="I30" s="105">
        <f t="shared" si="0"/>
        <v>0</v>
      </c>
      <c r="J30" s="97"/>
      <c r="K30" s="102">
        <f t="shared" si="1"/>
        <v>0</v>
      </c>
      <c r="L30" s="104"/>
      <c r="M30" s="102">
        <f t="shared" si="2"/>
        <v>0</v>
      </c>
      <c r="N30" s="104"/>
      <c r="O30" s="106">
        <f t="shared" si="3"/>
        <v>0</v>
      </c>
      <c r="P30" s="97"/>
      <c r="Q30" s="105">
        <f t="shared" si="4"/>
        <v>0</v>
      </c>
    </row>
    <row r="31" spans="1:17" ht="29.25" hidden="1" customHeight="1">
      <c r="A31" s="100" t="s">
        <v>158</v>
      </c>
      <c r="B31" s="47"/>
      <c r="C31" s="106">
        <v>0</v>
      </c>
      <c r="D31" s="97"/>
      <c r="E31" s="107">
        <v>0</v>
      </c>
      <c r="F31" s="97"/>
      <c r="G31" s="106">
        <v>0</v>
      </c>
      <c r="H31" s="97"/>
      <c r="I31" s="105">
        <f t="shared" si="0"/>
        <v>0</v>
      </c>
      <c r="J31" s="97"/>
      <c r="K31" s="102">
        <f t="shared" si="1"/>
        <v>0</v>
      </c>
      <c r="L31" s="104"/>
      <c r="M31" s="102">
        <f t="shared" si="2"/>
        <v>0</v>
      </c>
      <c r="N31" s="104"/>
      <c r="O31" s="106">
        <f t="shared" si="3"/>
        <v>0</v>
      </c>
      <c r="P31" s="97"/>
      <c r="Q31" s="105">
        <f t="shared" si="4"/>
        <v>0</v>
      </c>
    </row>
    <row r="32" spans="1:17" ht="29.25" hidden="1" customHeight="1">
      <c r="A32" s="100" t="s">
        <v>36</v>
      </c>
      <c r="B32" s="47"/>
      <c r="C32" s="106">
        <v>0</v>
      </c>
      <c r="D32" s="97"/>
      <c r="E32" s="107">
        <v>0</v>
      </c>
      <c r="F32" s="97"/>
      <c r="G32" s="106">
        <v>0</v>
      </c>
      <c r="H32" s="97"/>
      <c r="I32" s="105">
        <f t="shared" si="0"/>
        <v>0</v>
      </c>
      <c r="J32" s="97"/>
      <c r="K32" s="102">
        <f t="shared" si="1"/>
        <v>0</v>
      </c>
      <c r="L32" s="104"/>
      <c r="M32" s="102">
        <f t="shared" si="2"/>
        <v>0</v>
      </c>
      <c r="N32" s="104"/>
      <c r="O32" s="106">
        <f t="shared" si="3"/>
        <v>0</v>
      </c>
      <c r="P32" s="97"/>
      <c r="Q32" s="105">
        <f t="shared" si="4"/>
        <v>0</v>
      </c>
    </row>
    <row r="33" spans="1:21" ht="29.25" hidden="1" customHeight="1">
      <c r="A33" s="100" t="s">
        <v>159</v>
      </c>
      <c r="B33" s="47"/>
      <c r="C33" s="106">
        <v>0</v>
      </c>
      <c r="D33" s="97"/>
      <c r="E33" s="107">
        <v>0</v>
      </c>
      <c r="F33" s="97"/>
      <c r="G33" s="106">
        <v>0</v>
      </c>
      <c r="H33" s="97"/>
      <c r="I33" s="105">
        <f t="shared" si="0"/>
        <v>0</v>
      </c>
      <c r="J33" s="97"/>
      <c r="K33" s="102">
        <f t="shared" si="1"/>
        <v>0</v>
      </c>
      <c r="L33" s="104"/>
      <c r="M33" s="102">
        <f t="shared" si="2"/>
        <v>0</v>
      </c>
      <c r="N33" s="104"/>
      <c r="O33" s="106">
        <f t="shared" si="3"/>
        <v>0</v>
      </c>
      <c r="P33" s="111"/>
      <c r="Q33" s="105">
        <f t="shared" si="4"/>
        <v>0</v>
      </c>
    </row>
    <row r="34" spans="1:21" ht="29.25" hidden="1" customHeight="1">
      <c r="A34" s="100" t="s">
        <v>34</v>
      </c>
      <c r="B34" s="47"/>
      <c r="C34" s="106">
        <v>0</v>
      </c>
      <c r="D34" s="97"/>
      <c r="E34" s="107">
        <v>0</v>
      </c>
      <c r="F34" s="97"/>
      <c r="G34" s="106">
        <v>0</v>
      </c>
      <c r="H34" s="97"/>
      <c r="I34" s="105">
        <f t="shared" si="0"/>
        <v>0</v>
      </c>
      <c r="J34" s="97"/>
      <c r="K34" s="102">
        <f t="shared" si="1"/>
        <v>0</v>
      </c>
      <c r="L34" s="104"/>
      <c r="M34" s="102">
        <f t="shared" si="2"/>
        <v>0</v>
      </c>
      <c r="N34" s="104"/>
      <c r="O34" s="106">
        <f t="shared" si="3"/>
        <v>0</v>
      </c>
      <c r="P34" s="111"/>
      <c r="Q34" s="105">
        <f t="shared" si="4"/>
        <v>0</v>
      </c>
      <c r="U34" s="71"/>
    </row>
    <row r="35" spans="1:21" ht="29.25" hidden="1" customHeight="1">
      <c r="A35" s="100" t="s">
        <v>38</v>
      </c>
      <c r="B35" s="47"/>
      <c r="C35" s="106">
        <v>0</v>
      </c>
      <c r="D35" s="97"/>
      <c r="E35" s="107">
        <v>0</v>
      </c>
      <c r="F35" s="97"/>
      <c r="G35" s="106">
        <v>0</v>
      </c>
      <c r="H35" s="97"/>
      <c r="I35" s="105">
        <f t="shared" si="0"/>
        <v>0</v>
      </c>
      <c r="J35" s="97"/>
      <c r="K35" s="102">
        <f t="shared" si="1"/>
        <v>0</v>
      </c>
      <c r="L35" s="104"/>
      <c r="M35" s="102">
        <f t="shared" si="2"/>
        <v>0</v>
      </c>
      <c r="N35" s="104"/>
      <c r="O35" s="106">
        <f t="shared" si="3"/>
        <v>0</v>
      </c>
      <c r="P35" s="111"/>
      <c r="Q35" s="105">
        <f t="shared" si="4"/>
        <v>0</v>
      </c>
      <c r="U35" s="71"/>
    </row>
    <row r="36" spans="1:21" ht="29.25" hidden="1" customHeight="1">
      <c r="A36" s="100" t="s">
        <v>88</v>
      </c>
      <c r="B36" s="47"/>
      <c r="C36" s="106">
        <v>0</v>
      </c>
      <c r="D36" s="97"/>
      <c r="E36" s="107">
        <v>0</v>
      </c>
      <c r="F36" s="97"/>
      <c r="G36" s="106">
        <v>0</v>
      </c>
      <c r="H36" s="97"/>
      <c r="I36" s="105">
        <f t="shared" si="0"/>
        <v>0</v>
      </c>
      <c r="J36" s="97"/>
      <c r="K36" s="102">
        <f t="shared" si="1"/>
        <v>0</v>
      </c>
      <c r="L36" s="104"/>
      <c r="M36" s="102">
        <f t="shared" si="2"/>
        <v>0</v>
      </c>
      <c r="N36" s="104"/>
      <c r="O36" s="106">
        <f t="shared" si="3"/>
        <v>0</v>
      </c>
      <c r="P36" s="97"/>
      <c r="Q36" s="105">
        <f t="shared" si="4"/>
        <v>0</v>
      </c>
      <c r="U36" s="71"/>
    </row>
    <row r="37" spans="1:21" ht="29.25" customHeight="1">
      <c r="A37" s="100" t="s">
        <v>160</v>
      </c>
      <c r="B37" s="47"/>
      <c r="C37" s="106">
        <f>-سهام!O20</f>
        <v>3864644</v>
      </c>
      <c r="D37" s="97"/>
      <c r="E37" s="107">
        <f>سهام!Q20</f>
        <v>14555021470</v>
      </c>
      <c r="F37" s="97"/>
      <c r="G37" s="109">
        <v>-14380388636</v>
      </c>
      <c r="H37" s="97"/>
      <c r="I37" s="105">
        <f t="shared" si="0"/>
        <v>174632834</v>
      </c>
      <c r="J37" s="97"/>
      <c r="K37" s="102">
        <f t="shared" si="1"/>
        <v>3864644</v>
      </c>
      <c r="L37" s="104"/>
      <c r="M37" s="102">
        <f t="shared" si="2"/>
        <v>14555021470</v>
      </c>
      <c r="N37" s="104"/>
      <c r="O37" s="109">
        <f t="shared" si="3"/>
        <v>-14380388636</v>
      </c>
      <c r="P37" s="97"/>
      <c r="Q37" s="105">
        <f t="shared" si="4"/>
        <v>174632834</v>
      </c>
      <c r="U37" s="71"/>
    </row>
    <row r="38" spans="1:21" ht="29.25" hidden="1" customHeight="1">
      <c r="A38" s="100" t="s">
        <v>17</v>
      </c>
      <c r="B38" s="47"/>
      <c r="C38" s="106">
        <v>0</v>
      </c>
      <c r="D38" s="97"/>
      <c r="E38" s="107">
        <v>0</v>
      </c>
      <c r="F38" s="97"/>
      <c r="G38" s="106">
        <v>0</v>
      </c>
      <c r="H38" s="97"/>
      <c r="I38" s="105">
        <f t="shared" si="0"/>
        <v>0</v>
      </c>
      <c r="J38" s="97"/>
      <c r="K38" s="102">
        <f t="shared" si="1"/>
        <v>0</v>
      </c>
      <c r="L38" s="104"/>
      <c r="M38" s="102">
        <f t="shared" si="2"/>
        <v>0</v>
      </c>
      <c r="N38" s="104"/>
      <c r="O38" s="106">
        <f t="shared" si="3"/>
        <v>0</v>
      </c>
      <c r="P38" s="198"/>
      <c r="Q38" s="105">
        <f t="shared" si="4"/>
        <v>0</v>
      </c>
    </row>
    <row r="39" spans="1:21" ht="29.25" hidden="1" customHeight="1">
      <c r="A39" s="100" t="s">
        <v>19</v>
      </c>
      <c r="B39" s="47"/>
      <c r="C39" s="106">
        <v>0</v>
      </c>
      <c r="D39" s="97"/>
      <c r="E39" s="107">
        <v>0</v>
      </c>
      <c r="F39" s="97"/>
      <c r="G39" s="106">
        <v>0</v>
      </c>
      <c r="H39" s="97"/>
      <c r="I39" s="105">
        <f t="shared" si="0"/>
        <v>0</v>
      </c>
      <c r="J39" s="97"/>
      <c r="K39" s="102">
        <f t="shared" si="1"/>
        <v>0</v>
      </c>
      <c r="L39" s="104"/>
      <c r="M39" s="102">
        <f t="shared" si="2"/>
        <v>0</v>
      </c>
      <c r="N39" s="104"/>
      <c r="O39" s="106">
        <f t="shared" si="3"/>
        <v>0</v>
      </c>
      <c r="P39" s="198"/>
      <c r="Q39" s="105">
        <f t="shared" si="4"/>
        <v>0</v>
      </c>
    </row>
    <row r="40" spans="1:21" ht="29.25" hidden="1" customHeight="1">
      <c r="A40" s="100" t="s">
        <v>40</v>
      </c>
      <c r="B40" s="47"/>
      <c r="C40" s="106">
        <v>0</v>
      </c>
      <c r="D40" s="97"/>
      <c r="E40" s="107">
        <v>0</v>
      </c>
      <c r="F40" s="97"/>
      <c r="G40" s="106">
        <v>0</v>
      </c>
      <c r="H40" s="97"/>
      <c r="I40" s="105">
        <f t="shared" si="0"/>
        <v>0</v>
      </c>
      <c r="J40" s="97"/>
      <c r="K40" s="102">
        <f t="shared" si="1"/>
        <v>0</v>
      </c>
      <c r="L40" s="104"/>
      <c r="M40" s="102">
        <f t="shared" si="2"/>
        <v>0</v>
      </c>
      <c r="N40" s="104"/>
      <c r="O40" s="106">
        <f t="shared" si="3"/>
        <v>0</v>
      </c>
      <c r="P40" s="198"/>
      <c r="Q40" s="105">
        <f t="shared" si="4"/>
        <v>0</v>
      </c>
    </row>
    <row r="41" spans="1:21" ht="29.25" hidden="1" customHeight="1">
      <c r="A41" s="100" t="s">
        <v>194</v>
      </c>
      <c r="B41" s="47"/>
      <c r="C41" s="106">
        <v>0</v>
      </c>
      <c r="D41" s="97"/>
      <c r="E41" s="107">
        <v>0</v>
      </c>
      <c r="F41" s="97"/>
      <c r="G41" s="106">
        <v>0</v>
      </c>
      <c r="H41" s="97"/>
      <c r="I41" s="105">
        <f t="shared" si="0"/>
        <v>0</v>
      </c>
      <c r="J41" s="97"/>
      <c r="K41" s="102">
        <f t="shared" si="1"/>
        <v>0</v>
      </c>
      <c r="L41" s="104"/>
      <c r="M41" s="102">
        <f t="shared" si="2"/>
        <v>0</v>
      </c>
      <c r="N41" s="104"/>
      <c r="O41" s="106">
        <f t="shared" si="3"/>
        <v>0</v>
      </c>
      <c r="P41" s="198"/>
      <c r="Q41" s="105">
        <f t="shared" si="4"/>
        <v>0</v>
      </c>
    </row>
    <row r="42" spans="1:21" ht="29.25" hidden="1" customHeight="1">
      <c r="A42" s="100" t="s">
        <v>161</v>
      </c>
      <c r="B42" s="47"/>
      <c r="C42" s="106">
        <v>0</v>
      </c>
      <c r="D42" s="97"/>
      <c r="E42" s="107">
        <v>0</v>
      </c>
      <c r="F42" s="97"/>
      <c r="G42" s="106">
        <v>0</v>
      </c>
      <c r="H42" s="97"/>
      <c r="I42" s="105">
        <f t="shared" si="0"/>
        <v>0</v>
      </c>
      <c r="J42" s="97"/>
      <c r="K42" s="102">
        <f t="shared" si="1"/>
        <v>0</v>
      </c>
      <c r="L42" s="104"/>
      <c r="M42" s="102">
        <f t="shared" si="2"/>
        <v>0</v>
      </c>
      <c r="N42" s="104"/>
      <c r="O42" s="106">
        <f t="shared" si="3"/>
        <v>0</v>
      </c>
      <c r="P42" s="198"/>
      <c r="Q42" s="105">
        <f t="shared" si="4"/>
        <v>0</v>
      </c>
    </row>
    <row r="43" spans="1:21" ht="29.25" hidden="1" customHeight="1">
      <c r="A43" s="100" t="s">
        <v>162</v>
      </c>
      <c r="B43" s="47"/>
      <c r="C43" s="106">
        <v>0</v>
      </c>
      <c r="D43" s="97"/>
      <c r="E43" s="107">
        <v>0</v>
      </c>
      <c r="F43" s="97"/>
      <c r="G43" s="106">
        <v>0</v>
      </c>
      <c r="H43" s="97"/>
      <c r="I43" s="105">
        <f t="shared" si="0"/>
        <v>0</v>
      </c>
      <c r="J43" s="97"/>
      <c r="K43" s="102">
        <f t="shared" si="1"/>
        <v>0</v>
      </c>
      <c r="L43" s="104"/>
      <c r="M43" s="102">
        <f t="shared" si="2"/>
        <v>0</v>
      </c>
      <c r="N43" s="104"/>
      <c r="O43" s="106">
        <f t="shared" si="3"/>
        <v>0</v>
      </c>
      <c r="P43" s="198"/>
      <c r="Q43" s="105">
        <f t="shared" si="4"/>
        <v>0</v>
      </c>
    </row>
    <row r="44" spans="1:21" ht="29.25" hidden="1" customHeight="1">
      <c r="A44" s="100" t="s">
        <v>87</v>
      </c>
      <c r="B44" s="47"/>
      <c r="C44" s="106">
        <v>0</v>
      </c>
      <c r="D44" s="97"/>
      <c r="E44" s="107">
        <v>0</v>
      </c>
      <c r="F44" s="97"/>
      <c r="G44" s="106">
        <v>0</v>
      </c>
      <c r="H44" s="97"/>
      <c r="I44" s="105">
        <f t="shared" si="0"/>
        <v>0</v>
      </c>
      <c r="J44" s="97"/>
      <c r="K44" s="102">
        <f t="shared" si="1"/>
        <v>0</v>
      </c>
      <c r="L44" s="104"/>
      <c r="M44" s="102">
        <f t="shared" si="2"/>
        <v>0</v>
      </c>
      <c r="N44" s="104"/>
      <c r="O44" s="106">
        <f t="shared" si="3"/>
        <v>0</v>
      </c>
      <c r="P44" s="198"/>
      <c r="Q44" s="105">
        <f t="shared" si="4"/>
        <v>0</v>
      </c>
    </row>
    <row r="45" spans="1:21" ht="29.25" hidden="1" customHeight="1">
      <c r="A45" s="100" t="s">
        <v>31</v>
      </c>
      <c r="B45" s="47"/>
      <c r="C45" s="106">
        <v>0</v>
      </c>
      <c r="D45" s="97"/>
      <c r="E45" s="107">
        <v>0</v>
      </c>
      <c r="F45" s="97"/>
      <c r="G45" s="106">
        <v>0</v>
      </c>
      <c r="H45" s="97"/>
      <c r="I45" s="105">
        <f t="shared" si="0"/>
        <v>0</v>
      </c>
      <c r="J45" s="97"/>
      <c r="K45" s="102">
        <f t="shared" si="1"/>
        <v>0</v>
      </c>
      <c r="L45" s="104"/>
      <c r="M45" s="102">
        <f t="shared" si="2"/>
        <v>0</v>
      </c>
      <c r="N45" s="104"/>
      <c r="O45" s="106">
        <f t="shared" si="3"/>
        <v>0</v>
      </c>
      <c r="P45" s="198"/>
      <c r="Q45" s="105">
        <f t="shared" si="4"/>
        <v>0</v>
      </c>
    </row>
    <row r="46" spans="1:21" ht="29.25" hidden="1" customHeight="1">
      <c r="A46" s="100" t="s">
        <v>222</v>
      </c>
      <c r="B46" s="47"/>
      <c r="C46" s="106">
        <v>0</v>
      </c>
      <c r="D46" s="97"/>
      <c r="E46" s="107">
        <v>0</v>
      </c>
      <c r="F46" s="97"/>
      <c r="G46" s="106">
        <v>0</v>
      </c>
      <c r="H46" s="97"/>
      <c r="I46" s="105">
        <f t="shared" si="0"/>
        <v>0</v>
      </c>
      <c r="J46" s="97"/>
      <c r="K46" s="102">
        <f t="shared" si="1"/>
        <v>0</v>
      </c>
      <c r="L46" s="104"/>
      <c r="M46" s="102">
        <f t="shared" si="2"/>
        <v>0</v>
      </c>
      <c r="N46" s="104"/>
      <c r="O46" s="106">
        <f t="shared" si="3"/>
        <v>0</v>
      </c>
      <c r="P46" s="198"/>
      <c r="Q46" s="105">
        <f t="shared" si="4"/>
        <v>0</v>
      </c>
    </row>
    <row r="47" spans="1:21" ht="29.25" customHeight="1">
      <c r="A47" s="192" t="s">
        <v>208</v>
      </c>
      <c r="B47" s="192"/>
      <c r="C47" s="25">
        <f>-سهام!O23</f>
        <v>6514</v>
      </c>
      <c r="D47" s="97"/>
      <c r="E47" s="107">
        <f>سهام!Q23</f>
        <v>74655122</v>
      </c>
      <c r="F47" s="97"/>
      <c r="G47" s="109">
        <v>-75753940</v>
      </c>
      <c r="H47" s="97"/>
      <c r="I47" s="108">
        <f t="shared" si="0"/>
        <v>-1098818</v>
      </c>
      <c r="J47" s="97"/>
      <c r="K47" s="102">
        <f t="shared" si="1"/>
        <v>6514</v>
      </c>
      <c r="L47" s="104"/>
      <c r="M47" s="102">
        <f t="shared" si="2"/>
        <v>74655122</v>
      </c>
      <c r="N47" s="104"/>
      <c r="O47" s="109">
        <f t="shared" si="3"/>
        <v>-75753940</v>
      </c>
      <c r="P47" s="97"/>
      <c r="Q47" s="108">
        <f t="shared" si="4"/>
        <v>-1098818</v>
      </c>
    </row>
    <row r="48" spans="1:21" ht="29.25" hidden="1" customHeight="1">
      <c r="A48" s="100" t="s">
        <v>149</v>
      </c>
      <c r="B48" s="47"/>
      <c r="C48" s="106">
        <v>0</v>
      </c>
      <c r="D48" s="198"/>
      <c r="E48" s="107">
        <v>0</v>
      </c>
      <c r="F48" s="198"/>
      <c r="G48" s="106">
        <v>0</v>
      </c>
      <c r="H48" s="198"/>
      <c r="I48" s="105">
        <f t="shared" si="0"/>
        <v>0</v>
      </c>
      <c r="J48" s="198"/>
      <c r="K48" s="102">
        <f t="shared" si="1"/>
        <v>0</v>
      </c>
      <c r="L48" s="106"/>
      <c r="M48" s="102">
        <f t="shared" si="2"/>
        <v>0</v>
      </c>
      <c r="N48" s="106"/>
      <c r="O48" s="106">
        <f t="shared" si="3"/>
        <v>0</v>
      </c>
      <c r="P48" s="198"/>
      <c r="Q48" s="105">
        <f t="shared" si="4"/>
        <v>0</v>
      </c>
    </row>
    <row r="49" spans="1:22" ht="29.25" hidden="1" customHeight="1">
      <c r="A49" s="100" t="s">
        <v>147</v>
      </c>
      <c r="B49" s="47"/>
      <c r="C49" s="102">
        <v>0</v>
      </c>
      <c r="D49" s="118"/>
      <c r="E49" s="110">
        <v>0</v>
      </c>
      <c r="F49" s="198"/>
      <c r="G49" s="106">
        <v>0</v>
      </c>
      <c r="H49" s="198"/>
      <c r="I49" s="105">
        <f t="shared" si="0"/>
        <v>0</v>
      </c>
      <c r="J49" s="198"/>
      <c r="K49" s="102">
        <f t="shared" si="1"/>
        <v>0</v>
      </c>
      <c r="L49" s="106"/>
      <c r="M49" s="102">
        <f t="shared" si="2"/>
        <v>0</v>
      </c>
      <c r="N49" s="106"/>
      <c r="O49" s="106">
        <f t="shared" si="3"/>
        <v>0</v>
      </c>
      <c r="P49" s="198"/>
      <c r="Q49" s="105">
        <f t="shared" si="4"/>
        <v>0</v>
      </c>
    </row>
    <row r="50" spans="1:22" ht="29.25" customHeight="1">
      <c r="A50" s="100" t="s">
        <v>125</v>
      </c>
      <c r="B50" s="47"/>
      <c r="C50" s="107">
        <f>-سهام!O27</f>
        <v>18000000</v>
      </c>
      <c r="D50" s="107"/>
      <c r="E50" s="107">
        <f>سهام!Q27</f>
        <v>34056995496</v>
      </c>
      <c r="F50" s="97"/>
      <c r="G50" s="119">
        <v>-36561180336</v>
      </c>
      <c r="H50" s="97"/>
      <c r="I50" s="108">
        <f t="shared" si="0"/>
        <v>-2504184840</v>
      </c>
      <c r="J50" s="97"/>
      <c r="K50" s="102">
        <f t="shared" si="1"/>
        <v>18000000</v>
      </c>
      <c r="L50" s="104"/>
      <c r="M50" s="102">
        <f t="shared" si="2"/>
        <v>34056995496</v>
      </c>
      <c r="N50" s="104"/>
      <c r="O50" s="109">
        <f t="shared" si="3"/>
        <v>-36561180336</v>
      </c>
      <c r="P50" s="97"/>
      <c r="Q50" s="108">
        <f t="shared" si="4"/>
        <v>-2504184840</v>
      </c>
    </row>
    <row r="51" spans="1:22" ht="29.25" customHeight="1">
      <c r="A51" s="201" t="s">
        <v>250</v>
      </c>
      <c r="B51" s="47"/>
      <c r="C51" s="107">
        <f>-سهام!O28</f>
        <v>6448044</v>
      </c>
      <c r="D51" s="107"/>
      <c r="E51" s="107">
        <v>4803792780</v>
      </c>
      <c r="F51" s="97"/>
      <c r="G51" s="119">
        <v>-6449386224</v>
      </c>
      <c r="H51" s="97"/>
      <c r="I51" s="108">
        <f t="shared" si="0"/>
        <v>-1645593444</v>
      </c>
      <c r="J51" s="97"/>
      <c r="K51" s="102">
        <f>C51</f>
        <v>6448044</v>
      </c>
      <c r="L51" s="104"/>
      <c r="M51" s="102">
        <f>E51</f>
        <v>4803792780</v>
      </c>
      <c r="N51" s="104"/>
      <c r="O51" s="109">
        <f>G51</f>
        <v>-6449386224</v>
      </c>
      <c r="P51" s="97"/>
      <c r="Q51" s="108">
        <f t="shared" si="4"/>
        <v>-1645593444</v>
      </c>
    </row>
    <row r="52" spans="1:22" ht="29.25" hidden="1" customHeight="1">
      <c r="A52" s="100" t="s">
        <v>141</v>
      </c>
      <c r="B52" s="47"/>
      <c r="C52" s="110">
        <v>0</v>
      </c>
      <c r="D52" s="107"/>
      <c r="E52" s="107">
        <v>0</v>
      </c>
      <c r="F52" s="198"/>
      <c r="G52" s="119">
        <v>0</v>
      </c>
      <c r="H52" s="198"/>
      <c r="I52" s="105">
        <f t="shared" si="0"/>
        <v>0</v>
      </c>
      <c r="J52" s="198"/>
      <c r="K52" s="102">
        <f t="shared" si="1"/>
        <v>0</v>
      </c>
      <c r="L52" s="106"/>
      <c r="M52" s="102">
        <f t="shared" si="2"/>
        <v>0</v>
      </c>
      <c r="N52" s="106"/>
      <c r="O52" s="106">
        <f t="shared" si="3"/>
        <v>0</v>
      </c>
      <c r="P52" s="198"/>
      <c r="Q52" s="105">
        <f t="shared" si="4"/>
        <v>0</v>
      </c>
    </row>
    <row r="53" spans="1:22" ht="29.25" hidden="1" customHeight="1">
      <c r="A53" s="100" t="s">
        <v>20</v>
      </c>
      <c r="B53" s="47"/>
      <c r="C53" s="110">
        <v>0</v>
      </c>
      <c r="D53" s="198"/>
      <c r="E53" s="107">
        <v>0</v>
      </c>
      <c r="F53" s="198"/>
      <c r="G53" s="119">
        <v>0</v>
      </c>
      <c r="H53" s="198"/>
      <c r="I53" s="107">
        <f t="shared" si="0"/>
        <v>0</v>
      </c>
      <c r="J53" s="198"/>
      <c r="K53" s="102">
        <f t="shared" si="1"/>
        <v>0</v>
      </c>
      <c r="L53" s="106"/>
      <c r="M53" s="102">
        <f t="shared" si="2"/>
        <v>0</v>
      </c>
      <c r="N53" s="106"/>
      <c r="O53" s="106">
        <f t="shared" si="3"/>
        <v>0</v>
      </c>
      <c r="P53" s="198"/>
      <c r="Q53" s="105">
        <f t="shared" si="4"/>
        <v>0</v>
      </c>
    </row>
    <row r="54" spans="1:22" ht="29.25" customHeight="1">
      <c r="A54" s="100" t="s">
        <v>138</v>
      </c>
      <c r="B54" s="47"/>
      <c r="C54" s="110">
        <f>-سهام!O32</f>
        <v>5000000</v>
      </c>
      <c r="D54" s="97"/>
      <c r="E54" s="107">
        <f>سهام!Q32</f>
        <v>11277148605</v>
      </c>
      <c r="F54" s="97"/>
      <c r="G54" s="119">
        <v>-12047916276</v>
      </c>
      <c r="H54" s="97"/>
      <c r="I54" s="163">
        <f>E54+G54</f>
        <v>-770767671</v>
      </c>
      <c r="J54" s="97"/>
      <c r="K54" s="102">
        <f t="shared" si="1"/>
        <v>5000000</v>
      </c>
      <c r="L54" s="104"/>
      <c r="M54" s="102">
        <f t="shared" si="2"/>
        <v>11277148605</v>
      </c>
      <c r="N54" s="104"/>
      <c r="O54" s="109">
        <f t="shared" si="3"/>
        <v>-12047916276</v>
      </c>
      <c r="P54" s="97"/>
      <c r="Q54" s="108">
        <f t="shared" si="4"/>
        <v>-770767671</v>
      </c>
    </row>
    <row r="55" spans="1:22" ht="29.25" customHeight="1">
      <c r="A55" s="100" t="s">
        <v>145</v>
      </c>
      <c r="B55" s="47"/>
      <c r="C55" s="110">
        <f>-سهام!O10</f>
        <v>3800000</v>
      </c>
      <c r="D55" s="97"/>
      <c r="E55" s="107">
        <f>سهام!Q10</f>
        <v>17086596178</v>
      </c>
      <c r="F55" s="97"/>
      <c r="G55" s="119">
        <v>-18012280402</v>
      </c>
      <c r="H55" s="97"/>
      <c r="I55" s="163">
        <f t="shared" si="0"/>
        <v>-925684224</v>
      </c>
      <c r="J55" s="97"/>
      <c r="K55" s="102">
        <f t="shared" si="1"/>
        <v>3800000</v>
      </c>
      <c r="L55" s="104"/>
      <c r="M55" s="102">
        <f t="shared" si="2"/>
        <v>17086596178</v>
      </c>
      <c r="N55" s="104"/>
      <c r="O55" s="109">
        <f t="shared" si="3"/>
        <v>-18012280402</v>
      </c>
      <c r="P55" s="97"/>
      <c r="Q55" s="108">
        <f>M55+O55</f>
        <v>-925684224</v>
      </c>
    </row>
    <row r="56" spans="1:22" ht="29.25" customHeight="1">
      <c r="A56" s="100" t="s">
        <v>32</v>
      </c>
      <c r="B56" s="47"/>
      <c r="C56" s="110">
        <f>-سهام!O19</f>
        <v>14895683</v>
      </c>
      <c r="D56" s="97"/>
      <c r="E56" s="107">
        <f>سهام!Q19</f>
        <v>81535634541</v>
      </c>
      <c r="F56" s="97"/>
      <c r="G56" s="119">
        <v>-88092014431</v>
      </c>
      <c r="H56" s="97"/>
      <c r="I56" s="163">
        <f t="shared" si="0"/>
        <v>-6556379890</v>
      </c>
      <c r="J56" s="97"/>
      <c r="K56" s="102">
        <f t="shared" si="1"/>
        <v>14895683</v>
      </c>
      <c r="L56" s="104"/>
      <c r="M56" s="102">
        <f t="shared" si="2"/>
        <v>81535634541</v>
      </c>
      <c r="N56" s="104"/>
      <c r="O56" s="109">
        <f t="shared" si="3"/>
        <v>-88092014431</v>
      </c>
      <c r="P56" s="97"/>
      <c r="Q56" s="108">
        <f>M56+O56</f>
        <v>-6556379890</v>
      </c>
    </row>
    <row r="57" spans="1:22" ht="29.25" customHeight="1">
      <c r="A57" s="100" t="s">
        <v>187</v>
      </c>
      <c r="B57" s="47"/>
      <c r="C57" s="110">
        <f>-سهام!O35</f>
        <v>600000</v>
      </c>
      <c r="D57" s="97"/>
      <c r="E57" s="107">
        <f>سهام!Q35</f>
        <v>7071855357</v>
      </c>
      <c r="F57" s="97"/>
      <c r="G57" s="119">
        <v>-6066738776</v>
      </c>
      <c r="H57" s="119"/>
      <c r="I57" s="107">
        <f t="shared" si="0"/>
        <v>1005116581</v>
      </c>
      <c r="J57" s="97"/>
      <c r="K57" s="102">
        <f t="shared" si="1"/>
        <v>600000</v>
      </c>
      <c r="L57" s="104"/>
      <c r="M57" s="102">
        <f t="shared" si="2"/>
        <v>7071855357</v>
      </c>
      <c r="N57" s="104"/>
      <c r="O57" s="109">
        <f t="shared" si="3"/>
        <v>-6066738776</v>
      </c>
      <c r="P57" s="97"/>
      <c r="Q57" s="105">
        <f>M57+O57</f>
        <v>1005116581</v>
      </c>
      <c r="V57" s="71"/>
    </row>
    <row r="58" spans="1:22" ht="29.25" hidden="1" customHeight="1">
      <c r="A58" s="100" t="s">
        <v>199</v>
      </c>
      <c r="B58" s="47"/>
      <c r="C58" s="110">
        <v>0</v>
      </c>
      <c r="D58" s="97"/>
      <c r="E58" s="107">
        <v>0</v>
      </c>
      <c r="F58" s="97"/>
      <c r="G58" s="119">
        <v>0</v>
      </c>
      <c r="H58" s="119"/>
      <c r="I58" s="107">
        <f>E58+G58</f>
        <v>0</v>
      </c>
      <c r="J58" s="97"/>
      <c r="K58" s="102">
        <f t="shared" si="1"/>
        <v>0</v>
      </c>
      <c r="L58" s="102"/>
      <c r="M58" s="102">
        <f t="shared" si="2"/>
        <v>0</v>
      </c>
      <c r="N58" s="104"/>
      <c r="O58" s="109">
        <f t="shared" si="3"/>
        <v>0</v>
      </c>
      <c r="P58" s="97"/>
      <c r="Q58" s="105">
        <f>M58+O58</f>
        <v>0</v>
      </c>
    </row>
    <row r="59" spans="1:22" ht="29.25" hidden="1" customHeight="1">
      <c r="A59" s="45" t="s">
        <v>41</v>
      </c>
      <c r="B59" s="45"/>
      <c r="C59" s="110">
        <v>0</v>
      </c>
      <c r="D59" s="97"/>
      <c r="E59" s="107">
        <v>0</v>
      </c>
      <c r="F59" s="97"/>
      <c r="G59" s="119">
        <v>0</v>
      </c>
      <c r="H59" s="119"/>
      <c r="I59" s="107">
        <f>E59+G59</f>
        <v>0</v>
      </c>
      <c r="J59" s="97"/>
      <c r="K59" s="102">
        <f t="shared" si="1"/>
        <v>0</v>
      </c>
      <c r="L59" s="102"/>
      <c r="M59" s="102">
        <f t="shared" si="2"/>
        <v>0</v>
      </c>
      <c r="N59" s="104"/>
      <c r="O59" s="109">
        <f t="shared" si="3"/>
        <v>0</v>
      </c>
      <c r="P59" s="97"/>
      <c r="Q59" s="105">
        <f t="shared" ref="Q59:Q67" si="5">M59+O59</f>
        <v>0</v>
      </c>
    </row>
    <row r="60" spans="1:22" ht="29.25" customHeight="1">
      <c r="A60" s="45" t="s">
        <v>202</v>
      </c>
      <c r="B60" s="45"/>
      <c r="C60" s="110">
        <f>-سهام!O17</f>
        <v>8384909</v>
      </c>
      <c r="D60" s="97"/>
      <c r="E60" s="107">
        <f>سهام!Q17</f>
        <v>27386688483</v>
      </c>
      <c r="F60" s="97"/>
      <c r="G60" s="119">
        <v>-27497909474</v>
      </c>
      <c r="H60" s="97"/>
      <c r="I60" s="163">
        <f>E60+G60</f>
        <v>-111220991</v>
      </c>
      <c r="J60" s="97"/>
      <c r="K60" s="102">
        <f t="shared" si="1"/>
        <v>8384909</v>
      </c>
      <c r="L60" s="102"/>
      <c r="M60" s="102">
        <f t="shared" si="2"/>
        <v>27386688483</v>
      </c>
      <c r="N60" s="104"/>
      <c r="O60" s="109">
        <f t="shared" si="3"/>
        <v>-27497909474</v>
      </c>
      <c r="P60" s="97"/>
      <c r="Q60" s="163">
        <f t="shared" si="5"/>
        <v>-111220991</v>
      </c>
      <c r="V60" s="71"/>
    </row>
    <row r="61" spans="1:22" ht="29.25" customHeight="1">
      <c r="A61" s="45" t="s">
        <v>146</v>
      </c>
      <c r="B61" s="45"/>
      <c r="C61" s="110">
        <f>-سهام!O13</f>
        <v>1000000</v>
      </c>
      <c r="D61" s="97"/>
      <c r="E61" s="107">
        <f>سهام!Q13</f>
        <v>3010655839</v>
      </c>
      <c r="F61" s="97"/>
      <c r="G61" s="119">
        <v>-2715842990</v>
      </c>
      <c r="H61" s="97"/>
      <c r="I61" s="105">
        <f>E61+G61</f>
        <v>294812849</v>
      </c>
      <c r="J61" s="97"/>
      <c r="K61" s="102">
        <f t="shared" si="1"/>
        <v>1000000</v>
      </c>
      <c r="L61" s="102"/>
      <c r="M61" s="102">
        <f t="shared" si="2"/>
        <v>3010655839</v>
      </c>
      <c r="N61" s="104"/>
      <c r="O61" s="109">
        <f t="shared" si="3"/>
        <v>-2715842990</v>
      </c>
      <c r="P61" s="97"/>
      <c r="Q61" s="105">
        <f t="shared" si="5"/>
        <v>294812849</v>
      </c>
      <c r="V61" s="71"/>
    </row>
    <row r="62" spans="1:22" ht="29.25" hidden="1" customHeight="1">
      <c r="A62" s="45" t="s">
        <v>144</v>
      </c>
      <c r="B62" s="45"/>
      <c r="C62" s="110">
        <v>0</v>
      </c>
      <c r="D62" s="97"/>
      <c r="E62" s="107">
        <v>0</v>
      </c>
      <c r="F62" s="97"/>
      <c r="G62" s="119"/>
      <c r="H62" s="97"/>
      <c r="I62" s="105">
        <f>E62+G62</f>
        <v>0</v>
      </c>
      <c r="J62" s="97"/>
      <c r="K62" s="102">
        <f t="shared" si="1"/>
        <v>0</v>
      </c>
      <c r="L62" s="102"/>
      <c r="M62" s="102">
        <f t="shared" si="2"/>
        <v>0</v>
      </c>
      <c r="N62" s="104"/>
      <c r="O62" s="109">
        <f t="shared" si="3"/>
        <v>0</v>
      </c>
      <c r="P62" s="97"/>
      <c r="Q62" s="108">
        <f t="shared" si="5"/>
        <v>0</v>
      </c>
    </row>
    <row r="63" spans="1:22" ht="29.25" customHeight="1">
      <c r="A63" s="45" t="s">
        <v>188</v>
      </c>
      <c r="B63" s="45"/>
      <c r="C63" s="110">
        <f>-سهام!O36</f>
        <v>1228500</v>
      </c>
      <c r="D63" s="97"/>
      <c r="E63" s="107">
        <f>سهام!Q36</f>
        <v>9374913708</v>
      </c>
      <c r="F63" s="97"/>
      <c r="G63" s="119">
        <v>-10276201173</v>
      </c>
      <c r="H63" s="97"/>
      <c r="I63" s="108">
        <f t="shared" ref="I63:I65" si="6">E63+G63</f>
        <v>-901287465</v>
      </c>
      <c r="J63" s="97"/>
      <c r="K63" s="102">
        <f t="shared" si="1"/>
        <v>1228500</v>
      </c>
      <c r="L63" s="102"/>
      <c r="M63" s="102">
        <f t="shared" si="2"/>
        <v>9374913708</v>
      </c>
      <c r="N63" s="104"/>
      <c r="O63" s="109">
        <f t="shared" si="3"/>
        <v>-10276201173</v>
      </c>
      <c r="P63" s="97"/>
      <c r="Q63" s="108">
        <f t="shared" si="5"/>
        <v>-901287465</v>
      </c>
      <c r="V63" s="71"/>
    </row>
    <row r="64" spans="1:22" ht="29.25" customHeight="1">
      <c r="A64" s="192" t="s">
        <v>234</v>
      </c>
      <c r="B64" s="192"/>
      <c r="C64" s="193">
        <f>-سهام!O40</f>
        <v>19000000</v>
      </c>
      <c r="D64" s="97"/>
      <c r="E64" s="107">
        <f>سهام!Q40</f>
        <v>37889244611</v>
      </c>
      <c r="F64" s="97"/>
      <c r="G64" s="119">
        <v>-39704691787</v>
      </c>
      <c r="H64" s="97"/>
      <c r="I64" s="108">
        <f t="shared" si="6"/>
        <v>-1815447176</v>
      </c>
      <c r="J64" s="97"/>
      <c r="K64" s="102">
        <f t="shared" si="1"/>
        <v>19000000</v>
      </c>
      <c r="L64" s="102"/>
      <c r="M64" s="102">
        <f t="shared" si="2"/>
        <v>37889244611</v>
      </c>
      <c r="N64" s="104"/>
      <c r="O64" s="109">
        <f t="shared" si="3"/>
        <v>-39704691787</v>
      </c>
      <c r="P64" s="97"/>
      <c r="Q64" s="108">
        <f t="shared" si="5"/>
        <v>-1815447176</v>
      </c>
      <c r="V64" s="71"/>
    </row>
    <row r="65" spans="1:18" ht="29.25" customHeight="1">
      <c r="A65" s="192" t="s">
        <v>235</v>
      </c>
      <c r="B65" s="192"/>
      <c r="C65" s="193">
        <f>-سهام!O41</f>
        <v>5000000</v>
      </c>
      <c r="D65" s="97"/>
      <c r="E65" s="107">
        <f>سهام!Q41</f>
        <v>25005204172</v>
      </c>
      <c r="F65" s="97"/>
      <c r="G65" s="119">
        <v>-24955590500</v>
      </c>
      <c r="H65" s="97"/>
      <c r="I65" s="105">
        <f t="shared" si="6"/>
        <v>49613672</v>
      </c>
      <c r="J65" s="97"/>
      <c r="K65" s="102">
        <f t="shared" si="1"/>
        <v>5000000</v>
      </c>
      <c r="L65" s="102"/>
      <c r="M65" s="102">
        <f t="shared" si="2"/>
        <v>25005204172</v>
      </c>
      <c r="N65" s="104"/>
      <c r="O65" s="109">
        <f t="shared" si="3"/>
        <v>-24955590500</v>
      </c>
      <c r="P65" s="97"/>
      <c r="Q65" s="105">
        <f t="shared" si="5"/>
        <v>49613672</v>
      </c>
    </row>
    <row r="66" spans="1:18" ht="30" customHeight="1">
      <c r="A66" s="112" t="s">
        <v>191</v>
      </c>
      <c r="B66" s="113"/>
      <c r="C66" s="110">
        <f>-سهام!O44</f>
        <v>4091</v>
      </c>
      <c r="D66" s="97"/>
      <c r="E66" s="107">
        <f>سهام!Q44</f>
        <v>95296370877</v>
      </c>
      <c r="F66" s="97"/>
      <c r="G66" s="119">
        <v>-85663920160</v>
      </c>
      <c r="H66" s="97"/>
      <c r="I66" s="105">
        <f t="shared" si="0"/>
        <v>9632450717</v>
      </c>
      <c r="J66" s="97"/>
      <c r="K66" s="102">
        <f t="shared" si="1"/>
        <v>4091</v>
      </c>
      <c r="L66" s="104"/>
      <c r="M66" s="102">
        <f t="shared" si="2"/>
        <v>95296370877</v>
      </c>
      <c r="N66" s="104"/>
      <c r="O66" s="109">
        <f t="shared" si="3"/>
        <v>-85663920160</v>
      </c>
      <c r="P66" s="97"/>
      <c r="Q66" s="105">
        <f t="shared" si="5"/>
        <v>9632450717</v>
      </c>
    </row>
    <row r="67" spans="1:18" ht="30" customHeight="1">
      <c r="A67" s="114" t="s">
        <v>192</v>
      </c>
      <c r="B67" s="113"/>
      <c r="C67" s="110">
        <f>-سهام!O45</f>
        <v>14062</v>
      </c>
      <c r="D67" s="97"/>
      <c r="E67" s="107">
        <f>سهام!Q45</f>
        <v>51767584984</v>
      </c>
      <c r="F67" s="97"/>
      <c r="G67" s="119">
        <v>-51132975624</v>
      </c>
      <c r="H67" s="97"/>
      <c r="I67" s="105">
        <f t="shared" si="0"/>
        <v>634609360</v>
      </c>
      <c r="J67" s="97"/>
      <c r="K67" s="102">
        <f t="shared" si="1"/>
        <v>14062</v>
      </c>
      <c r="L67" s="104"/>
      <c r="M67" s="102">
        <f t="shared" si="2"/>
        <v>51767584984</v>
      </c>
      <c r="N67" s="104"/>
      <c r="O67" s="109">
        <f t="shared" si="3"/>
        <v>-51132975624</v>
      </c>
      <c r="P67" s="97"/>
      <c r="Q67" s="105">
        <f t="shared" si="5"/>
        <v>634609360</v>
      </c>
    </row>
    <row r="68" spans="1:18" ht="30" customHeight="1" thickBot="1">
      <c r="A68" s="191" t="s">
        <v>42</v>
      </c>
      <c r="B68" s="47"/>
      <c r="C68" s="115">
        <f>SUM(C7:C67)</f>
        <v>150150207</v>
      </c>
      <c r="D68" s="97"/>
      <c r="E68" s="115">
        <f>SUM(E7:E67)</f>
        <v>619118909765</v>
      </c>
      <c r="F68" s="97"/>
      <c r="G68" s="116">
        <f>SUM(G7:G67)</f>
        <v>-630814016090</v>
      </c>
      <c r="H68" s="97"/>
      <c r="I68" s="116">
        <f>SUM(I7:I67)</f>
        <v>-11695106325</v>
      </c>
      <c r="J68" s="97"/>
      <c r="K68" s="115">
        <f>SUM(K7:K67)</f>
        <v>150150207</v>
      </c>
      <c r="L68" s="104"/>
      <c r="M68" s="115">
        <f>SUM(M7:M67)</f>
        <v>619118909765</v>
      </c>
      <c r="N68" s="104"/>
      <c r="O68" s="116">
        <f>SUM(O7:O67)</f>
        <v>-630814016090</v>
      </c>
      <c r="P68" s="97"/>
      <c r="Q68" s="116">
        <f>SUM(Q7:Q67)</f>
        <v>-11695106325</v>
      </c>
    </row>
    <row r="69" spans="1:18" ht="30" customHeight="1" thickTop="1">
      <c r="A69" s="47"/>
      <c r="B69" s="47"/>
      <c r="C69" s="117"/>
      <c r="D69" s="97"/>
      <c r="E69" s="47"/>
      <c r="F69" s="97"/>
      <c r="G69" s="47"/>
      <c r="H69" s="97"/>
      <c r="I69" s="117"/>
      <c r="J69" s="97"/>
      <c r="K69" s="47"/>
      <c r="L69" s="97"/>
      <c r="M69" s="47"/>
      <c r="N69" s="97"/>
      <c r="O69" s="47"/>
      <c r="P69" s="97"/>
      <c r="Q69" s="97"/>
      <c r="R69" s="97"/>
    </row>
    <row r="70" spans="1:18">
      <c r="A70" s="47"/>
      <c r="B70" s="47"/>
      <c r="C70" s="117"/>
      <c r="D70" s="97"/>
      <c r="E70" s="47"/>
      <c r="F70" s="97"/>
      <c r="G70" s="47"/>
      <c r="H70" s="97"/>
      <c r="I70" s="117"/>
      <c r="J70" s="97"/>
      <c r="K70" s="47"/>
      <c r="L70" s="97"/>
      <c r="M70" s="47"/>
      <c r="N70" s="97"/>
      <c r="O70" s="47"/>
      <c r="P70" s="97"/>
      <c r="Q70" s="117"/>
    </row>
    <row r="71" spans="1:18">
      <c r="Q71" s="104"/>
    </row>
    <row r="72" spans="1:18">
      <c r="Q72" s="104"/>
    </row>
    <row r="73" spans="1:18" ht="21">
      <c r="Q73" s="178"/>
    </row>
    <row r="74" spans="1:18">
      <c r="Q74" s="104"/>
    </row>
  </sheetData>
  <autoFilter ref="A1:A69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47"/>
  <sheetViews>
    <sheetView rightToLeft="1" tabSelected="1" view="pageBreakPreview" zoomScaleNormal="100" zoomScaleSheetLayoutView="100" workbookViewId="0">
      <selection activeCell="A18" sqref="A18:XFD19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5" customWidth="1"/>
    <col min="5" max="5" width="23.140625" style="156" customWidth="1"/>
    <col min="6" max="6" width="17.5703125" style="4" customWidth="1"/>
    <col min="7" max="7" width="21.42578125" style="4" customWidth="1"/>
    <col min="8" max="8" width="22.85546875" style="25" customWidth="1"/>
    <col min="9" max="9" width="20.85546875" style="25" customWidth="1"/>
    <col min="10" max="10" width="9.140625" style="12"/>
    <col min="11" max="12" width="15.85546875" style="12" bestFit="1" customWidth="1"/>
    <col min="13" max="16384" width="9.140625" style="12"/>
  </cols>
  <sheetData>
    <row r="1" spans="1:11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</row>
    <row r="2" spans="1:11" ht="30" customHeight="1">
      <c r="A2" s="202" t="s">
        <v>67</v>
      </c>
      <c r="B2" s="202"/>
      <c r="C2" s="202"/>
      <c r="D2" s="202"/>
      <c r="E2" s="202"/>
      <c r="F2" s="202"/>
      <c r="G2" s="202"/>
      <c r="H2" s="202"/>
      <c r="I2" s="202"/>
    </row>
    <row r="3" spans="1:11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</row>
    <row r="4" spans="1:11" s="154" customFormat="1" ht="30" customHeight="1">
      <c r="A4" s="203" t="s">
        <v>116</v>
      </c>
      <c r="B4" s="203"/>
      <c r="C4" s="203"/>
      <c r="D4" s="203"/>
      <c r="E4" s="203"/>
      <c r="F4" s="203"/>
      <c r="G4" s="203"/>
      <c r="H4" s="203"/>
      <c r="I4" s="203"/>
    </row>
    <row r="5" spans="1:11" s="154" customFormat="1" ht="30" customHeight="1">
      <c r="A5" s="204" t="s">
        <v>69</v>
      </c>
      <c r="B5" s="204" t="s">
        <v>75</v>
      </c>
      <c r="C5" s="204"/>
      <c r="D5" s="204"/>
      <c r="E5" s="204"/>
      <c r="F5" s="204" t="s">
        <v>76</v>
      </c>
      <c r="G5" s="204"/>
      <c r="H5" s="204"/>
      <c r="I5" s="204"/>
    </row>
    <row r="6" spans="1:11" s="154" customFormat="1" ht="40.5" customHeight="1">
      <c r="A6" s="204"/>
      <c r="B6" s="139" t="s">
        <v>8</v>
      </c>
      <c r="C6" s="139" t="s">
        <v>10</v>
      </c>
      <c r="D6" s="155" t="s">
        <v>107</v>
      </c>
      <c r="E6" s="155" t="s">
        <v>117</v>
      </c>
      <c r="F6" s="11" t="s">
        <v>8</v>
      </c>
      <c r="G6" s="11" t="s">
        <v>10</v>
      </c>
      <c r="H6" s="140" t="s">
        <v>107</v>
      </c>
      <c r="I6" s="140" t="s">
        <v>117</v>
      </c>
    </row>
    <row r="7" spans="1:11" s="154" customFormat="1" ht="30" hidden="1" customHeight="1">
      <c r="A7" s="58" t="s">
        <v>127</v>
      </c>
      <c r="B7" s="156">
        <v>0</v>
      </c>
      <c r="C7" s="156">
        <v>0</v>
      </c>
      <c r="D7" s="156">
        <v>0</v>
      </c>
      <c r="E7" s="156">
        <f>C7+D7</f>
        <v>0</v>
      </c>
      <c r="F7" s="156">
        <f>B7</f>
        <v>0</v>
      </c>
      <c r="G7" s="156">
        <f>C7</f>
        <v>0</v>
      </c>
      <c r="H7" s="156">
        <f>D7</f>
        <v>0</v>
      </c>
      <c r="I7" s="25">
        <f>G7+H7</f>
        <v>0</v>
      </c>
    </row>
    <row r="8" spans="1:11" s="154" customFormat="1" ht="30" customHeight="1">
      <c r="A8" s="56" t="s">
        <v>29</v>
      </c>
      <c r="B8" s="156">
        <f>سهام!S17</f>
        <v>50015091</v>
      </c>
      <c r="C8" s="156">
        <f>سهام!Y17</f>
        <v>201987890590.54001</v>
      </c>
      <c r="D8" s="156">
        <v>-164022107766</v>
      </c>
      <c r="E8" s="156">
        <f t="shared" ref="E8:E42" si="0">C8+D8</f>
        <v>37965782824.540009</v>
      </c>
      <c r="F8" s="156">
        <f t="shared" ref="F8:F42" si="1">B8</f>
        <v>50015091</v>
      </c>
      <c r="G8" s="156">
        <f t="shared" ref="G8:G42" si="2">C8</f>
        <v>201987890590.54001</v>
      </c>
      <c r="H8" s="156">
        <f t="shared" ref="H8:H42" si="3">D8</f>
        <v>-164022107766</v>
      </c>
      <c r="I8" s="25">
        <f>G8+H8</f>
        <v>37965782824.540009</v>
      </c>
    </row>
    <row r="9" spans="1:11" s="154" customFormat="1" ht="30" customHeight="1">
      <c r="A9" s="56" t="s">
        <v>124</v>
      </c>
      <c r="B9" s="156">
        <f>سهام!S15</f>
        <v>37</v>
      </c>
      <c r="C9" s="156">
        <f>سهام!Y15</f>
        <v>74162.2598</v>
      </c>
      <c r="D9" s="190">
        <v>-84809</v>
      </c>
      <c r="E9" s="156">
        <f t="shared" si="0"/>
        <v>-10646.7402</v>
      </c>
      <c r="F9" s="156">
        <f t="shared" si="1"/>
        <v>37</v>
      </c>
      <c r="G9" s="156">
        <f t="shared" si="2"/>
        <v>74162.2598</v>
      </c>
      <c r="H9" s="156">
        <f t="shared" si="3"/>
        <v>-84809</v>
      </c>
      <c r="I9" s="25">
        <f t="shared" ref="I9:I42" si="4">G9+H9</f>
        <v>-10646.7402</v>
      </c>
    </row>
    <row r="10" spans="1:11" s="154" customFormat="1" ht="30" customHeight="1">
      <c r="A10" s="56" t="s">
        <v>37</v>
      </c>
      <c r="B10" s="156">
        <f>سهام!S24</f>
        <v>83360948</v>
      </c>
      <c r="C10" s="156">
        <f>سهام!Y24</f>
        <v>551719507705.97302</v>
      </c>
      <c r="D10" s="156">
        <v>-603726703425</v>
      </c>
      <c r="E10" s="156">
        <f t="shared" si="0"/>
        <v>-52007195719.026978</v>
      </c>
      <c r="F10" s="156">
        <f t="shared" si="1"/>
        <v>83360948</v>
      </c>
      <c r="G10" s="156">
        <f t="shared" si="2"/>
        <v>551719507705.97302</v>
      </c>
      <c r="H10" s="156">
        <f t="shared" si="3"/>
        <v>-603726703425</v>
      </c>
      <c r="I10" s="25">
        <f t="shared" si="4"/>
        <v>-52007195719.026978</v>
      </c>
    </row>
    <row r="11" spans="1:11" s="154" customFormat="1" ht="30" hidden="1" customHeight="1">
      <c r="A11" s="56" t="s">
        <v>144</v>
      </c>
      <c r="B11" s="156">
        <v>0</v>
      </c>
      <c r="C11" s="156">
        <v>0</v>
      </c>
      <c r="D11" s="156">
        <v>0</v>
      </c>
      <c r="E11" s="156">
        <f t="shared" si="0"/>
        <v>0</v>
      </c>
      <c r="F11" s="156">
        <f t="shared" si="1"/>
        <v>0</v>
      </c>
      <c r="G11" s="156">
        <f t="shared" si="2"/>
        <v>0</v>
      </c>
      <c r="H11" s="156">
        <f t="shared" si="3"/>
        <v>0</v>
      </c>
      <c r="I11" s="25">
        <f t="shared" si="4"/>
        <v>0</v>
      </c>
    </row>
    <row r="12" spans="1:11" s="154" customFormat="1" ht="30" customHeight="1">
      <c r="A12" s="56" t="s">
        <v>33</v>
      </c>
      <c r="B12" s="156">
        <f>سهام!S20</f>
        <v>10755550</v>
      </c>
      <c r="C12" s="156">
        <f>سهام!Y20</f>
        <v>38420674554.599998</v>
      </c>
      <c r="D12" s="156">
        <v>-40021535990</v>
      </c>
      <c r="E12" s="156">
        <f t="shared" si="0"/>
        <v>-1600861435.4000015</v>
      </c>
      <c r="F12" s="156">
        <f t="shared" si="1"/>
        <v>10755550</v>
      </c>
      <c r="G12" s="156">
        <f t="shared" si="2"/>
        <v>38420674554.599998</v>
      </c>
      <c r="H12" s="156">
        <f t="shared" si="3"/>
        <v>-40021535990</v>
      </c>
      <c r="I12" s="25">
        <f t="shared" si="4"/>
        <v>-1600861435.4000015</v>
      </c>
      <c r="K12" s="134"/>
    </row>
    <row r="13" spans="1:11" s="154" customFormat="1" ht="30" customHeight="1">
      <c r="A13" s="56" t="s">
        <v>35</v>
      </c>
      <c r="B13" s="156">
        <f>سهام!S21</f>
        <v>85376666</v>
      </c>
      <c r="C13" s="156">
        <f>سهام!Y21</f>
        <v>1264481529453.79</v>
      </c>
      <c r="D13" s="156">
        <v>-1361434726753</v>
      </c>
      <c r="E13" s="156">
        <f t="shared" si="0"/>
        <v>-96953197299.209961</v>
      </c>
      <c r="F13" s="156">
        <f t="shared" si="1"/>
        <v>85376666</v>
      </c>
      <c r="G13" s="156">
        <f t="shared" si="2"/>
        <v>1264481529453.79</v>
      </c>
      <c r="H13" s="156">
        <f t="shared" si="3"/>
        <v>-1361434726753</v>
      </c>
      <c r="I13" s="25">
        <f t="shared" si="4"/>
        <v>-96953197299.209961</v>
      </c>
      <c r="K13" s="134"/>
    </row>
    <row r="14" spans="1:11" s="154" customFormat="1" ht="30" customHeight="1">
      <c r="A14" s="56" t="s">
        <v>204</v>
      </c>
      <c r="B14" s="156">
        <f>سهام!S35</f>
        <v>16667697</v>
      </c>
      <c r="C14" s="156">
        <f>سهام!Y35</f>
        <v>190858394803.27301</v>
      </c>
      <c r="D14" s="156">
        <v>-168530939609</v>
      </c>
      <c r="E14" s="156">
        <f t="shared" si="0"/>
        <v>22327455194.27301</v>
      </c>
      <c r="F14" s="156">
        <f t="shared" si="1"/>
        <v>16667697</v>
      </c>
      <c r="G14" s="156">
        <f t="shared" si="2"/>
        <v>190858394803.27301</v>
      </c>
      <c r="H14" s="156">
        <f t="shared" si="3"/>
        <v>-168530939609</v>
      </c>
      <c r="I14" s="25">
        <f t="shared" si="4"/>
        <v>22327455194.27301</v>
      </c>
      <c r="K14" s="134"/>
    </row>
    <row r="15" spans="1:11" s="154" customFormat="1" ht="30" customHeight="1">
      <c r="A15" s="56" t="s">
        <v>128</v>
      </c>
      <c r="B15" s="156">
        <f>سهام!S30</f>
        <v>206108988</v>
      </c>
      <c r="C15" s="156">
        <f>سهام!Y30</f>
        <v>406168310328.20099</v>
      </c>
      <c r="D15" s="156">
        <v>-454060348293</v>
      </c>
      <c r="E15" s="156">
        <f t="shared" si="0"/>
        <v>-47892037964.799011</v>
      </c>
      <c r="F15" s="156">
        <f t="shared" si="1"/>
        <v>206108988</v>
      </c>
      <c r="G15" s="156">
        <f t="shared" si="2"/>
        <v>406168310328.20099</v>
      </c>
      <c r="H15" s="156">
        <f t="shared" si="3"/>
        <v>-454060348293</v>
      </c>
      <c r="I15" s="25">
        <f t="shared" si="4"/>
        <v>-47892037964.799011</v>
      </c>
      <c r="K15" s="157"/>
    </row>
    <row r="16" spans="1:11" s="154" customFormat="1" ht="30" hidden="1" customHeight="1">
      <c r="A16" s="56" t="s">
        <v>231</v>
      </c>
      <c r="B16" s="156">
        <v>0</v>
      </c>
      <c r="C16" s="156">
        <v>0</v>
      </c>
      <c r="D16" s="156">
        <v>0</v>
      </c>
      <c r="E16" s="156">
        <f t="shared" si="0"/>
        <v>0</v>
      </c>
      <c r="F16" s="156">
        <f t="shared" si="1"/>
        <v>0</v>
      </c>
      <c r="G16" s="156">
        <f t="shared" si="2"/>
        <v>0</v>
      </c>
      <c r="H16" s="156">
        <f t="shared" si="3"/>
        <v>0</v>
      </c>
      <c r="I16" s="25">
        <f t="shared" si="4"/>
        <v>0</v>
      </c>
      <c r="K16" s="157"/>
    </row>
    <row r="17" spans="1:13" s="154" customFormat="1" ht="30" customHeight="1">
      <c r="A17" s="56" t="s">
        <v>125</v>
      </c>
      <c r="B17" s="156">
        <f>سهام!S27</f>
        <v>41420475</v>
      </c>
      <c r="C17" s="156">
        <f>سهام!Y27</f>
        <v>88160132192.096298</v>
      </c>
      <c r="D17" s="156">
        <v>-82287023503</v>
      </c>
      <c r="E17" s="156">
        <f t="shared" si="0"/>
        <v>5873108689.0962982</v>
      </c>
      <c r="F17" s="156">
        <f t="shared" si="1"/>
        <v>41420475</v>
      </c>
      <c r="G17" s="156">
        <f t="shared" si="2"/>
        <v>88160132192.096298</v>
      </c>
      <c r="H17" s="156">
        <f t="shared" si="3"/>
        <v>-82287023503</v>
      </c>
      <c r="I17" s="25">
        <f t="shared" si="4"/>
        <v>5873108689.0962982</v>
      </c>
    </row>
    <row r="18" spans="1:13" s="154" customFormat="1" ht="30" hidden="1" customHeight="1">
      <c r="A18" s="56" t="s">
        <v>30</v>
      </c>
      <c r="B18" s="156"/>
      <c r="C18" s="156"/>
      <c r="D18" s="156"/>
      <c r="E18" s="156">
        <f t="shared" si="0"/>
        <v>0</v>
      </c>
      <c r="F18" s="156">
        <f t="shared" si="1"/>
        <v>0</v>
      </c>
      <c r="G18" s="156">
        <f t="shared" si="2"/>
        <v>0</v>
      </c>
      <c r="H18" s="156">
        <f t="shared" si="3"/>
        <v>0</v>
      </c>
      <c r="I18" s="25">
        <f t="shared" si="4"/>
        <v>0</v>
      </c>
    </row>
    <row r="19" spans="1:13" s="154" customFormat="1" ht="30" hidden="1" customHeight="1">
      <c r="A19" s="56" t="s">
        <v>152</v>
      </c>
      <c r="B19" s="156"/>
      <c r="C19" s="156"/>
      <c r="D19" s="156"/>
      <c r="E19" s="156">
        <f t="shared" si="0"/>
        <v>0</v>
      </c>
      <c r="F19" s="156">
        <f t="shared" si="1"/>
        <v>0</v>
      </c>
      <c r="G19" s="156">
        <f t="shared" si="2"/>
        <v>0</v>
      </c>
      <c r="H19" s="156">
        <f t="shared" si="3"/>
        <v>0</v>
      </c>
      <c r="I19" s="25">
        <f t="shared" si="4"/>
        <v>0</v>
      </c>
    </row>
    <row r="20" spans="1:13" s="154" customFormat="1" ht="30" customHeight="1">
      <c r="A20" s="56" t="s">
        <v>205</v>
      </c>
      <c r="B20" s="156">
        <f>سهام!S38</f>
        <v>13115430</v>
      </c>
      <c r="C20" s="156">
        <f>سهام!Y38</f>
        <v>32379601444.9231</v>
      </c>
      <c r="D20" s="156">
        <v>-32379601444</v>
      </c>
      <c r="E20" s="156">
        <f t="shared" si="0"/>
        <v>0.92309951782226563</v>
      </c>
      <c r="F20" s="156">
        <f t="shared" si="1"/>
        <v>13115430</v>
      </c>
      <c r="G20" s="156">
        <f t="shared" si="2"/>
        <v>32379601444.9231</v>
      </c>
      <c r="H20" s="156">
        <f t="shared" si="3"/>
        <v>-32379601444</v>
      </c>
      <c r="I20" s="25">
        <f t="shared" si="4"/>
        <v>0.92309951782226563</v>
      </c>
    </row>
    <row r="21" spans="1:13" s="154" customFormat="1" ht="30" hidden="1" customHeight="1">
      <c r="A21" s="56" t="s">
        <v>206</v>
      </c>
      <c r="B21" s="156">
        <v>0</v>
      </c>
      <c r="C21" s="156">
        <v>0</v>
      </c>
      <c r="D21" s="156">
        <v>0</v>
      </c>
      <c r="E21" s="156">
        <f t="shared" si="0"/>
        <v>0</v>
      </c>
      <c r="F21" s="156">
        <f t="shared" si="1"/>
        <v>0</v>
      </c>
      <c r="G21" s="156">
        <f t="shared" si="2"/>
        <v>0</v>
      </c>
      <c r="H21" s="156">
        <f t="shared" si="3"/>
        <v>0</v>
      </c>
      <c r="I21" s="25">
        <f t="shared" si="4"/>
        <v>0</v>
      </c>
    </row>
    <row r="22" spans="1:13" s="154" customFormat="1" ht="30" hidden="1" customHeight="1">
      <c r="A22" s="56" t="s">
        <v>230</v>
      </c>
      <c r="B22" s="156">
        <v>0</v>
      </c>
      <c r="C22" s="156">
        <v>0</v>
      </c>
      <c r="D22" s="156">
        <v>0</v>
      </c>
      <c r="E22" s="156">
        <f t="shared" si="0"/>
        <v>0</v>
      </c>
      <c r="F22" s="156">
        <f t="shared" si="1"/>
        <v>0</v>
      </c>
      <c r="G22" s="156">
        <f t="shared" si="2"/>
        <v>0</v>
      </c>
      <c r="H22" s="156">
        <f t="shared" si="3"/>
        <v>0</v>
      </c>
      <c r="I22" s="25">
        <f>G22+H22</f>
        <v>0</v>
      </c>
    </row>
    <row r="23" spans="1:13" s="154" customFormat="1" ht="30" customHeight="1">
      <c r="A23" s="56" t="s">
        <v>31</v>
      </c>
      <c r="B23" s="156">
        <f>سهام!S14</f>
        <v>1259076</v>
      </c>
      <c r="C23" s="156">
        <f>سهام!Y14</f>
        <v>4047872429.7648001</v>
      </c>
      <c r="D23" s="156">
        <f>-3536592500</f>
        <v>-3536592500</v>
      </c>
      <c r="E23" s="156">
        <f t="shared" si="0"/>
        <v>511279929.76480007</v>
      </c>
      <c r="F23" s="156">
        <f t="shared" si="1"/>
        <v>1259076</v>
      </c>
      <c r="G23" s="156">
        <f t="shared" si="2"/>
        <v>4047872429.7648001</v>
      </c>
      <c r="H23" s="156">
        <f t="shared" si="3"/>
        <v>-3536592500</v>
      </c>
      <c r="I23" s="25">
        <f t="shared" si="4"/>
        <v>511279929.76480007</v>
      </c>
    </row>
    <row r="24" spans="1:13" s="154" customFormat="1" ht="30" customHeight="1">
      <c r="A24" s="56" t="s">
        <v>32</v>
      </c>
      <c r="B24" s="156">
        <f>سهام!S19</f>
        <v>60346879</v>
      </c>
      <c r="C24" s="156">
        <f>سهام!Y19</f>
        <v>283234280767.81097</v>
      </c>
      <c r="D24" s="156">
        <v>-351751852893</v>
      </c>
      <c r="E24" s="156">
        <f t="shared" si="0"/>
        <v>-68517572125.189026</v>
      </c>
      <c r="F24" s="156">
        <f t="shared" si="1"/>
        <v>60346879</v>
      </c>
      <c r="G24" s="156">
        <f t="shared" si="2"/>
        <v>283234280767.81097</v>
      </c>
      <c r="H24" s="156">
        <f t="shared" si="3"/>
        <v>-351751852893</v>
      </c>
      <c r="I24" s="25">
        <f t="shared" si="4"/>
        <v>-68517572125.189026</v>
      </c>
    </row>
    <row r="25" spans="1:13" s="154" customFormat="1" ht="30" customHeight="1">
      <c r="A25" s="56" t="s">
        <v>138</v>
      </c>
      <c r="B25" s="156">
        <f>سهام!S32</f>
        <v>41738295</v>
      </c>
      <c r="C25" s="156">
        <f>سهام!Y32</f>
        <v>96954055330.360596</v>
      </c>
      <c r="D25" s="156">
        <v>-100571896693</v>
      </c>
      <c r="E25" s="156">
        <f t="shared" si="0"/>
        <v>-3617841362.6394043</v>
      </c>
      <c r="F25" s="156">
        <f t="shared" si="1"/>
        <v>41738295</v>
      </c>
      <c r="G25" s="156">
        <f t="shared" si="2"/>
        <v>96954055330.360596</v>
      </c>
      <c r="H25" s="156">
        <f t="shared" si="3"/>
        <v>-100571896693</v>
      </c>
      <c r="I25" s="25">
        <f t="shared" si="4"/>
        <v>-3617841362.6394043</v>
      </c>
    </row>
    <row r="26" spans="1:13" s="154" customFormat="1" ht="30" customHeight="1">
      <c r="A26" s="56" t="s">
        <v>150</v>
      </c>
      <c r="B26" s="156">
        <f>سهام!S22</f>
        <v>1085</v>
      </c>
      <c r="C26" s="156">
        <f>سهام!Y22</f>
        <v>17656452.379999999</v>
      </c>
      <c r="D26" s="156">
        <v>-15330968</v>
      </c>
      <c r="E26" s="156">
        <f t="shared" si="0"/>
        <v>2325484.379999999</v>
      </c>
      <c r="F26" s="156">
        <f t="shared" si="1"/>
        <v>1085</v>
      </c>
      <c r="G26" s="156">
        <f t="shared" si="2"/>
        <v>17656452.379999999</v>
      </c>
      <c r="H26" s="156">
        <f t="shared" si="3"/>
        <v>-15330968</v>
      </c>
      <c r="I26" s="25">
        <f t="shared" si="4"/>
        <v>2325484.379999999</v>
      </c>
      <c r="M26" s="156"/>
    </row>
    <row r="27" spans="1:13" s="154" customFormat="1" ht="30" hidden="1" customHeight="1">
      <c r="A27" s="56" t="s">
        <v>208</v>
      </c>
      <c r="B27" s="156">
        <f>سهام!S23</f>
        <v>0</v>
      </c>
      <c r="C27" s="156">
        <f>سهام!Y23</f>
        <v>0</v>
      </c>
      <c r="D27" s="156">
        <v>0</v>
      </c>
      <c r="E27" s="156">
        <f t="shared" si="0"/>
        <v>0</v>
      </c>
      <c r="F27" s="156">
        <f t="shared" si="1"/>
        <v>0</v>
      </c>
      <c r="G27" s="156">
        <f t="shared" si="2"/>
        <v>0</v>
      </c>
      <c r="H27" s="156">
        <f t="shared" si="3"/>
        <v>0</v>
      </c>
      <c r="I27" s="25">
        <f t="shared" si="4"/>
        <v>0</v>
      </c>
      <c r="M27" s="156"/>
    </row>
    <row r="28" spans="1:13" s="154" customFormat="1" ht="30" hidden="1" customHeight="1">
      <c r="A28" s="56" t="s">
        <v>139</v>
      </c>
      <c r="B28" s="156">
        <f>سهام!S34</f>
        <v>0</v>
      </c>
      <c r="C28" s="156">
        <f>سهام!Y34</f>
        <v>0</v>
      </c>
      <c r="D28" s="156">
        <v>0</v>
      </c>
      <c r="E28" s="156">
        <f t="shared" si="0"/>
        <v>0</v>
      </c>
      <c r="F28" s="156">
        <f t="shared" si="1"/>
        <v>0</v>
      </c>
      <c r="G28" s="156">
        <f t="shared" si="2"/>
        <v>0</v>
      </c>
      <c r="H28" s="156">
        <f t="shared" si="3"/>
        <v>0</v>
      </c>
      <c r="I28" s="25">
        <f t="shared" si="4"/>
        <v>0</v>
      </c>
    </row>
    <row r="29" spans="1:13" s="154" customFormat="1" ht="23.25" hidden="1" customHeight="1">
      <c r="A29" s="56" t="s">
        <v>41</v>
      </c>
      <c r="B29" s="156">
        <v>0</v>
      </c>
      <c r="C29" s="156">
        <v>0</v>
      </c>
      <c r="D29" s="156">
        <v>0</v>
      </c>
      <c r="E29" s="156">
        <f t="shared" si="0"/>
        <v>0</v>
      </c>
      <c r="F29" s="156">
        <f t="shared" si="1"/>
        <v>0</v>
      </c>
      <c r="G29" s="156">
        <f t="shared" si="2"/>
        <v>0</v>
      </c>
      <c r="H29" s="156">
        <f t="shared" si="3"/>
        <v>0</v>
      </c>
      <c r="I29" s="25">
        <f t="shared" si="4"/>
        <v>0</v>
      </c>
    </row>
    <row r="30" spans="1:13" s="154" customFormat="1" ht="30" hidden="1" customHeight="1">
      <c r="A30" s="56" t="s">
        <v>145</v>
      </c>
      <c r="B30" s="156">
        <v>0</v>
      </c>
      <c r="C30" s="156">
        <v>0</v>
      </c>
      <c r="D30" s="156">
        <v>0</v>
      </c>
      <c r="E30" s="156">
        <f t="shared" si="0"/>
        <v>0</v>
      </c>
      <c r="F30" s="156">
        <f t="shared" si="1"/>
        <v>0</v>
      </c>
      <c r="G30" s="156">
        <f t="shared" si="2"/>
        <v>0</v>
      </c>
      <c r="H30" s="156">
        <f t="shared" si="3"/>
        <v>0</v>
      </c>
      <c r="I30" s="25">
        <f t="shared" si="4"/>
        <v>0</v>
      </c>
    </row>
    <row r="31" spans="1:13" s="154" customFormat="1" ht="30" hidden="1" customHeight="1">
      <c r="A31" s="56" t="s">
        <v>146</v>
      </c>
      <c r="B31" s="156">
        <v>0</v>
      </c>
      <c r="C31" s="156">
        <v>0</v>
      </c>
      <c r="D31" s="156">
        <v>0</v>
      </c>
      <c r="E31" s="156">
        <f t="shared" si="0"/>
        <v>0</v>
      </c>
      <c r="F31" s="156">
        <f t="shared" si="1"/>
        <v>0</v>
      </c>
      <c r="G31" s="156">
        <f t="shared" si="2"/>
        <v>0</v>
      </c>
      <c r="H31" s="156">
        <f t="shared" si="3"/>
        <v>0</v>
      </c>
      <c r="I31" s="25">
        <f t="shared" si="4"/>
        <v>0</v>
      </c>
    </row>
    <row r="32" spans="1:13" s="154" customFormat="1" ht="30" hidden="1" customHeight="1">
      <c r="A32" s="56" t="s">
        <v>14</v>
      </c>
      <c r="B32" s="156">
        <v>0</v>
      </c>
      <c r="C32" s="156">
        <v>0</v>
      </c>
      <c r="D32" s="156">
        <v>0</v>
      </c>
      <c r="E32" s="156">
        <f t="shared" si="0"/>
        <v>0</v>
      </c>
      <c r="F32" s="156">
        <f t="shared" si="1"/>
        <v>0</v>
      </c>
      <c r="G32" s="156">
        <f t="shared" si="2"/>
        <v>0</v>
      </c>
      <c r="H32" s="156">
        <f t="shared" si="3"/>
        <v>0</v>
      </c>
      <c r="I32" s="25">
        <f t="shared" si="4"/>
        <v>0</v>
      </c>
      <c r="K32" s="157"/>
    </row>
    <row r="33" spans="1:12" s="154" customFormat="1" ht="30" customHeight="1">
      <c r="A33" s="56" t="s">
        <v>19</v>
      </c>
      <c r="B33" s="156">
        <f>سهام!S11</f>
        <v>342500</v>
      </c>
      <c r="C33" s="156">
        <f>سهام!Y11</f>
        <v>734081346</v>
      </c>
      <c r="D33" s="156">
        <v>-654216014</v>
      </c>
      <c r="E33" s="156">
        <f t="shared" si="0"/>
        <v>79865332</v>
      </c>
      <c r="F33" s="156">
        <f t="shared" si="1"/>
        <v>342500</v>
      </c>
      <c r="G33" s="156">
        <f t="shared" si="2"/>
        <v>734081346</v>
      </c>
      <c r="H33" s="156">
        <f t="shared" si="3"/>
        <v>-654216014</v>
      </c>
      <c r="I33" s="25">
        <f t="shared" si="4"/>
        <v>79865332</v>
      </c>
      <c r="L33" s="157"/>
    </row>
    <row r="34" spans="1:12" s="154" customFormat="1" ht="30" customHeight="1">
      <c r="A34" s="56" t="s">
        <v>199</v>
      </c>
      <c r="B34" s="156">
        <f>سهام!S37</f>
        <v>837498</v>
      </c>
      <c r="C34" s="156">
        <f>سهام!Y37</f>
        <v>3274235113.4123998</v>
      </c>
      <c r="D34" s="156">
        <v>-3905813460</v>
      </c>
      <c r="E34" s="156">
        <f t="shared" si="0"/>
        <v>-631578346.58760023</v>
      </c>
      <c r="F34" s="156">
        <f t="shared" si="1"/>
        <v>837498</v>
      </c>
      <c r="G34" s="156">
        <f t="shared" si="2"/>
        <v>3274235113.4123998</v>
      </c>
      <c r="H34" s="156">
        <f t="shared" si="3"/>
        <v>-3905813460</v>
      </c>
      <c r="I34" s="25">
        <f t="shared" si="4"/>
        <v>-631578346.58760023</v>
      </c>
      <c r="L34" s="157"/>
    </row>
    <row r="35" spans="1:12" s="154" customFormat="1" ht="30" hidden="1" customHeight="1">
      <c r="A35" s="56" t="s">
        <v>22</v>
      </c>
      <c r="B35" s="156">
        <v>0</v>
      </c>
      <c r="C35" s="156">
        <v>0</v>
      </c>
      <c r="D35" s="156">
        <v>0</v>
      </c>
      <c r="E35" s="156">
        <f t="shared" si="0"/>
        <v>0</v>
      </c>
      <c r="F35" s="156">
        <f t="shared" si="1"/>
        <v>0</v>
      </c>
      <c r="G35" s="156">
        <f t="shared" si="2"/>
        <v>0</v>
      </c>
      <c r="H35" s="156">
        <f t="shared" si="3"/>
        <v>0</v>
      </c>
      <c r="I35" s="25">
        <f t="shared" si="4"/>
        <v>0</v>
      </c>
      <c r="L35" s="157"/>
    </row>
    <row r="36" spans="1:12" s="154" customFormat="1" ht="30" customHeight="1">
      <c r="A36" s="56" t="s">
        <v>188</v>
      </c>
      <c r="B36" s="156">
        <f>سهام!S36</f>
        <v>1228500</v>
      </c>
      <c r="C36" s="156">
        <f>سهام!Y36</f>
        <v>8630546160.6000004</v>
      </c>
      <c r="D36" s="156">
        <v>-10276201124</v>
      </c>
      <c r="E36" s="156">
        <f t="shared" si="0"/>
        <v>-1645654963.3999996</v>
      </c>
      <c r="F36" s="156">
        <f t="shared" si="1"/>
        <v>1228500</v>
      </c>
      <c r="G36" s="156">
        <f t="shared" si="2"/>
        <v>8630546160.6000004</v>
      </c>
      <c r="H36" s="156">
        <f t="shared" si="3"/>
        <v>-10276201124</v>
      </c>
      <c r="I36" s="25">
        <f t="shared" si="4"/>
        <v>-1645654963.3999996</v>
      </c>
      <c r="K36" s="157"/>
    </row>
    <row r="37" spans="1:12" s="154" customFormat="1" ht="30" customHeight="1">
      <c r="A37" s="56" t="s">
        <v>234</v>
      </c>
      <c r="B37" s="156">
        <f>سهام!S40</f>
        <v>67445376</v>
      </c>
      <c r="C37" s="156">
        <f>سهام!Y40</f>
        <v>140406600764.905</v>
      </c>
      <c r="D37" s="156">
        <v>-140941992943</v>
      </c>
      <c r="E37" s="156">
        <f t="shared" si="0"/>
        <v>-535392178.09500122</v>
      </c>
      <c r="F37" s="156">
        <f t="shared" si="1"/>
        <v>67445376</v>
      </c>
      <c r="G37" s="156">
        <f t="shared" si="2"/>
        <v>140406600764.905</v>
      </c>
      <c r="H37" s="156">
        <f t="shared" si="3"/>
        <v>-140941992943</v>
      </c>
      <c r="I37" s="25">
        <f t="shared" si="4"/>
        <v>-535392178.09500122</v>
      </c>
      <c r="K37" s="157"/>
    </row>
    <row r="38" spans="1:12" s="154" customFormat="1" ht="30" hidden="1" customHeight="1">
      <c r="A38" s="56" t="s">
        <v>235</v>
      </c>
      <c r="B38" s="156">
        <f>سهام!S41</f>
        <v>0</v>
      </c>
      <c r="C38" s="156">
        <f>سهام!Y41</f>
        <v>0</v>
      </c>
      <c r="D38" s="156">
        <v>0</v>
      </c>
      <c r="E38" s="156">
        <f t="shared" si="0"/>
        <v>0</v>
      </c>
      <c r="F38" s="156">
        <f t="shared" si="1"/>
        <v>0</v>
      </c>
      <c r="G38" s="156">
        <f t="shared" si="2"/>
        <v>0</v>
      </c>
      <c r="H38" s="156">
        <f t="shared" si="3"/>
        <v>0</v>
      </c>
      <c r="I38" s="25">
        <f t="shared" si="4"/>
        <v>0</v>
      </c>
      <c r="K38" s="157"/>
    </row>
    <row r="39" spans="1:12" s="154" customFormat="1" ht="30" customHeight="1">
      <c r="A39" s="56" t="s">
        <v>249</v>
      </c>
      <c r="B39" s="156">
        <f>سهام!S42</f>
        <v>3245155</v>
      </c>
      <c r="C39" s="156">
        <f>سهام!Y42</f>
        <v>16647761651.064501</v>
      </c>
      <c r="D39" s="156">
        <v>-16822146319</v>
      </c>
      <c r="E39" s="156">
        <f t="shared" si="0"/>
        <v>-174384667.93549919</v>
      </c>
      <c r="F39" s="156">
        <f t="shared" si="1"/>
        <v>3245155</v>
      </c>
      <c r="G39" s="156">
        <f t="shared" si="2"/>
        <v>16647761651.064501</v>
      </c>
      <c r="H39" s="156">
        <f>D39</f>
        <v>-16822146319</v>
      </c>
      <c r="I39" s="25">
        <f t="shared" si="4"/>
        <v>-174384667.93549919</v>
      </c>
      <c r="K39" s="157"/>
    </row>
    <row r="40" spans="1:12" s="154" customFormat="1" ht="30" customHeight="1">
      <c r="A40" s="56" t="s">
        <v>240</v>
      </c>
      <c r="B40" s="156">
        <f>سهام!S43</f>
        <v>170000</v>
      </c>
      <c r="C40" s="156">
        <f>سهام!Y43</f>
        <v>16219149285</v>
      </c>
      <c r="D40" s="156">
        <v>-19738049650</v>
      </c>
      <c r="E40" s="156">
        <f t="shared" si="0"/>
        <v>-3518900365</v>
      </c>
      <c r="F40" s="156">
        <f t="shared" si="1"/>
        <v>170000</v>
      </c>
      <c r="G40" s="156">
        <f t="shared" si="2"/>
        <v>16219149285</v>
      </c>
      <c r="H40" s="156">
        <f>D40</f>
        <v>-19738049650</v>
      </c>
      <c r="I40" s="25">
        <f t="shared" si="4"/>
        <v>-3518900365</v>
      </c>
      <c r="K40" s="157"/>
    </row>
    <row r="41" spans="1:12" s="154" customFormat="1" ht="30" hidden="1" customHeight="1">
      <c r="A41" s="57" t="s">
        <v>191</v>
      </c>
      <c r="B41" s="156">
        <v>0</v>
      </c>
      <c r="C41" s="156">
        <v>0</v>
      </c>
      <c r="D41" s="156">
        <v>0</v>
      </c>
      <c r="E41" s="156">
        <f t="shared" si="0"/>
        <v>0</v>
      </c>
      <c r="F41" s="156">
        <f t="shared" si="1"/>
        <v>0</v>
      </c>
      <c r="G41" s="156">
        <f t="shared" si="2"/>
        <v>0</v>
      </c>
      <c r="H41" s="156">
        <f t="shared" si="3"/>
        <v>0</v>
      </c>
      <c r="I41" s="25">
        <f t="shared" si="4"/>
        <v>0</v>
      </c>
      <c r="K41" s="157"/>
    </row>
    <row r="42" spans="1:12" s="154" customFormat="1" ht="30" hidden="1" customHeight="1">
      <c r="A42" s="57" t="s">
        <v>192</v>
      </c>
      <c r="B42" s="156">
        <v>0</v>
      </c>
      <c r="C42" s="156">
        <v>0</v>
      </c>
      <c r="D42" s="156">
        <v>0</v>
      </c>
      <c r="E42" s="156">
        <f t="shared" si="0"/>
        <v>0</v>
      </c>
      <c r="F42" s="156">
        <f t="shared" si="1"/>
        <v>0</v>
      </c>
      <c r="G42" s="156">
        <f t="shared" si="2"/>
        <v>0</v>
      </c>
      <c r="H42" s="156">
        <f t="shared" si="3"/>
        <v>0</v>
      </c>
      <c r="I42" s="25">
        <f t="shared" si="4"/>
        <v>0</v>
      </c>
      <c r="K42" s="157"/>
      <c r="L42" s="157"/>
    </row>
    <row r="43" spans="1:12" s="159" customFormat="1" ht="30" customHeight="1" thickBot="1">
      <c r="A43" s="14" t="s">
        <v>42</v>
      </c>
      <c r="B43" s="158">
        <f>SUM(B7:B40)</f>
        <v>683435246</v>
      </c>
      <c r="C43" s="158">
        <f t="shared" ref="C43:D43" si="5">SUM(C7:C40)</f>
        <v>3344342354536.9546</v>
      </c>
      <c r="D43" s="165">
        <f t="shared" si="5"/>
        <v>-3554677164156</v>
      </c>
      <c r="E43" s="165">
        <f>SUM(E7:E40)</f>
        <v>-210334809619.04541</v>
      </c>
      <c r="F43" s="21">
        <f t="shared" ref="F43:G43" si="6">SUM(F7:F42)</f>
        <v>683435246</v>
      </c>
      <c r="G43" s="21">
        <f t="shared" si="6"/>
        <v>3344342354536.9546</v>
      </c>
      <c r="H43" s="26">
        <f>SUM(H7:H40)</f>
        <v>-3554677164156</v>
      </c>
      <c r="I43" s="165">
        <f>SUM(I7:I40)</f>
        <v>-210334809619.04541</v>
      </c>
    </row>
    <row r="44" spans="1:12" ht="30" customHeight="1" thickTop="1">
      <c r="A44" s="160"/>
      <c r="B44" s="25"/>
    </row>
    <row r="45" spans="1:12" ht="30" customHeight="1">
      <c r="B45" s="133"/>
      <c r="C45" s="23"/>
      <c r="F45" s="8"/>
    </row>
    <row r="46" spans="1:12" ht="30" customHeight="1">
      <c r="B46" s="8"/>
      <c r="C46" s="8"/>
      <c r="E46" s="161"/>
      <c r="F46" s="8"/>
    </row>
    <row r="47" spans="1:12" ht="30" customHeight="1">
      <c r="C47" s="8"/>
    </row>
  </sheetData>
  <autoFilter ref="A1:A46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51"/>
  <sheetViews>
    <sheetView rightToLeft="1" view="pageBreakPreview" topLeftCell="A28" zoomScaleNormal="100" zoomScaleSheetLayoutView="100" workbookViewId="0">
      <selection activeCell="AA42" sqref="AA42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5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2" customWidth="1"/>
    <col min="29" max="29" width="19.5703125" style="12" customWidth="1"/>
    <col min="30" max="30" width="17.140625" style="12" bestFit="1" customWidth="1"/>
    <col min="31" max="31" width="17" style="12" bestFit="1" customWidth="1"/>
    <col min="32" max="16384" width="9.140625" style="12"/>
  </cols>
  <sheetData>
    <row r="1" spans="1:31" ht="30" customHeight="1">
      <c r="A1" s="202" t="s">
        <v>121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</row>
    <row r="2" spans="1:31" ht="30" customHeight="1">
      <c r="A2" s="202" t="s">
        <v>120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</row>
    <row r="3" spans="1:31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</row>
    <row r="4" spans="1:31" ht="30" customHeight="1">
      <c r="A4" s="3" t="s">
        <v>0</v>
      </c>
      <c r="B4" s="203" t="s">
        <v>1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</row>
    <row r="5" spans="1:31" ht="30" customHeight="1">
      <c r="A5" s="214" t="s">
        <v>2</v>
      </c>
      <c r="B5" s="214"/>
      <c r="C5" s="203" t="s">
        <v>3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</row>
    <row r="6" spans="1:31" ht="30" customHeight="1">
      <c r="E6" s="208" t="s">
        <v>233</v>
      </c>
      <c r="F6" s="208"/>
      <c r="G6" s="208"/>
      <c r="H6" s="208"/>
      <c r="I6" s="208"/>
      <c r="K6" s="208" t="s">
        <v>4</v>
      </c>
      <c r="L6" s="208"/>
      <c r="M6" s="208"/>
      <c r="N6" s="208"/>
      <c r="O6" s="208"/>
      <c r="P6" s="208"/>
      <c r="Q6" s="208"/>
      <c r="S6" s="208" t="s">
        <v>239</v>
      </c>
      <c r="T6" s="208"/>
      <c r="U6" s="208"/>
      <c r="V6" s="208"/>
      <c r="W6" s="208"/>
      <c r="X6" s="208"/>
      <c r="Y6" s="208"/>
      <c r="Z6" s="208"/>
      <c r="AA6" s="208"/>
    </row>
    <row r="7" spans="1:31" ht="25.5" customHeight="1">
      <c r="A7" s="202" t="s">
        <v>7</v>
      </c>
      <c r="B7" s="202"/>
      <c r="C7" s="202"/>
      <c r="E7" s="207" t="s">
        <v>8</v>
      </c>
      <c r="F7" s="5"/>
      <c r="G7" s="207" t="s">
        <v>9</v>
      </c>
      <c r="H7" s="5"/>
      <c r="I7" s="207" t="s">
        <v>10</v>
      </c>
      <c r="K7" s="211" t="s">
        <v>5</v>
      </c>
      <c r="L7" s="211"/>
      <c r="M7" s="211"/>
      <c r="N7" s="5"/>
      <c r="O7" s="211" t="s">
        <v>6</v>
      </c>
      <c r="P7" s="211"/>
      <c r="Q7" s="211"/>
      <c r="S7" s="207" t="s">
        <v>8</v>
      </c>
      <c r="T7" s="5"/>
      <c r="U7" s="209" t="s">
        <v>12</v>
      </c>
      <c r="V7" s="5"/>
      <c r="W7" s="207" t="s">
        <v>9</v>
      </c>
      <c r="X7" s="5"/>
      <c r="Y7" s="207" t="s">
        <v>10</v>
      </c>
      <c r="Z7" s="5"/>
      <c r="AA7" s="212" t="s">
        <v>13</v>
      </c>
    </row>
    <row r="8" spans="1:31" ht="30" customHeight="1">
      <c r="A8" s="208"/>
      <c r="B8" s="208"/>
      <c r="C8" s="208"/>
      <c r="E8" s="208"/>
      <c r="G8" s="208"/>
      <c r="I8" s="208"/>
      <c r="K8" s="2" t="s">
        <v>8</v>
      </c>
      <c r="L8" s="5"/>
      <c r="M8" s="2" t="s">
        <v>9</v>
      </c>
      <c r="O8" s="127" t="s">
        <v>8</v>
      </c>
      <c r="P8" s="5"/>
      <c r="Q8" s="2" t="s">
        <v>11</v>
      </c>
      <c r="S8" s="208"/>
      <c r="U8" s="210"/>
      <c r="W8" s="208"/>
      <c r="Y8" s="208"/>
      <c r="AA8" s="213"/>
      <c r="AC8" s="28"/>
    </row>
    <row r="9" spans="1:31" ht="30" hidden="1" customHeight="1">
      <c r="A9" s="206" t="s">
        <v>14</v>
      </c>
      <c r="B9" s="206"/>
      <c r="C9" s="206"/>
      <c r="E9" s="8">
        <v>0</v>
      </c>
      <c r="G9" s="8">
        <v>0</v>
      </c>
      <c r="I9" s="8">
        <v>0</v>
      </c>
      <c r="K9" s="8">
        <v>0</v>
      </c>
      <c r="M9" s="8">
        <v>0</v>
      </c>
      <c r="O9" s="25">
        <v>0</v>
      </c>
      <c r="Q9" s="8">
        <v>0</v>
      </c>
      <c r="S9" s="25">
        <f>E9+K9+O9</f>
        <v>0</v>
      </c>
      <c r="U9" s="8">
        <v>0</v>
      </c>
      <c r="V9" s="8"/>
      <c r="W9" s="8">
        <v>0</v>
      </c>
      <c r="X9" s="8"/>
      <c r="Y9" s="8">
        <v>0</v>
      </c>
      <c r="Z9" s="8"/>
      <c r="AA9" s="53">
        <f>Y9/4396059434879</f>
        <v>0</v>
      </c>
      <c r="AC9" s="28"/>
      <c r="AE9" s="162"/>
    </row>
    <row r="10" spans="1:31" ht="30" customHeight="1">
      <c r="A10" s="205" t="s">
        <v>145</v>
      </c>
      <c r="B10" s="205"/>
      <c r="C10" s="205"/>
      <c r="E10" s="8">
        <v>3800000</v>
      </c>
      <c r="G10" s="8">
        <v>17171398306</v>
      </c>
      <c r="I10" s="8">
        <v>18012280402</v>
      </c>
      <c r="K10" s="8">
        <v>0</v>
      </c>
      <c r="M10" s="8">
        <v>0</v>
      </c>
      <c r="O10" s="25">
        <v>-3800000</v>
      </c>
      <c r="Q10" s="8">
        <v>17086596178</v>
      </c>
      <c r="S10" s="25">
        <f t="shared" ref="S10:S45" si="0">E10+K10+O10</f>
        <v>0</v>
      </c>
      <c r="U10" s="8">
        <v>0</v>
      </c>
      <c r="V10" s="8"/>
      <c r="W10" s="8">
        <v>0</v>
      </c>
      <c r="X10" s="8"/>
      <c r="Y10" s="36">
        <v>0</v>
      </c>
      <c r="Z10" s="8"/>
      <c r="AA10" s="199">
        <f>(Y10/4396059434879)*100</f>
        <v>0</v>
      </c>
      <c r="AC10" s="28"/>
    </row>
    <row r="11" spans="1:31" ht="30" customHeight="1">
      <c r="A11" s="205" t="s">
        <v>19</v>
      </c>
      <c r="B11" s="205"/>
      <c r="C11" s="205"/>
      <c r="E11" s="8">
        <v>342500</v>
      </c>
      <c r="G11" s="8">
        <v>575034981</v>
      </c>
      <c r="I11" s="8">
        <v>654216014.375</v>
      </c>
      <c r="K11" s="8">
        <v>0</v>
      </c>
      <c r="M11" s="8">
        <v>0</v>
      </c>
      <c r="O11" s="25">
        <v>0</v>
      </c>
      <c r="Q11" s="8">
        <v>0</v>
      </c>
      <c r="S11" s="25">
        <f t="shared" si="0"/>
        <v>342500</v>
      </c>
      <c r="U11" s="8">
        <v>2160</v>
      </c>
      <c r="V11" s="8"/>
      <c r="W11" s="8">
        <v>575034981</v>
      </c>
      <c r="X11" s="8"/>
      <c r="Y11" s="8">
        <v>734081346</v>
      </c>
      <c r="Z11" s="8"/>
      <c r="AA11" s="199">
        <f t="shared" ref="AA11:AA45" si="1">(Y11/4396059434879)*100</f>
        <v>1.6698621956193031E-2</v>
      </c>
      <c r="AC11" s="28"/>
    </row>
    <row r="12" spans="1:31" ht="30" hidden="1" customHeight="1">
      <c r="A12" s="205" t="s">
        <v>22</v>
      </c>
      <c r="B12" s="205"/>
      <c r="C12" s="205"/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25">
        <v>0</v>
      </c>
      <c r="Q12" s="8">
        <v>0</v>
      </c>
      <c r="S12" s="25">
        <f t="shared" si="0"/>
        <v>0</v>
      </c>
      <c r="U12" s="8">
        <v>0</v>
      </c>
      <c r="V12" s="8"/>
      <c r="W12" s="8">
        <v>0</v>
      </c>
      <c r="X12" s="8"/>
      <c r="Y12" s="8">
        <v>0</v>
      </c>
      <c r="Z12" s="8"/>
      <c r="AA12" s="199">
        <f t="shared" si="1"/>
        <v>0</v>
      </c>
      <c r="AC12" s="28"/>
    </row>
    <row r="13" spans="1:31" ht="30" customHeight="1">
      <c r="A13" s="205" t="s">
        <v>146</v>
      </c>
      <c r="B13" s="205"/>
      <c r="C13" s="205"/>
      <c r="E13" s="8">
        <v>1000000</v>
      </c>
      <c r="G13" s="8">
        <v>2713425535</v>
      </c>
      <c r="I13" s="8">
        <v>2715842990</v>
      </c>
      <c r="K13" s="8">
        <v>0</v>
      </c>
      <c r="M13" s="8">
        <v>0</v>
      </c>
      <c r="O13" s="25">
        <v>-1000000</v>
      </c>
      <c r="Q13" s="8">
        <v>3010655839</v>
      </c>
      <c r="S13" s="25">
        <f t="shared" si="0"/>
        <v>0</v>
      </c>
      <c r="U13" s="8">
        <v>0</v>
      </c>
      <c r="V13" s="8"/>
      <c r="W13" s="8">
        <v>0</v>
      </c>
      <c r="X13" s="8"/>
      <c r="Y13" s="36">
        <v>0</v>
      </c>
      <c r="Z13" s="8"/>
      <c r="AA13" s="199">
        <f t="shared" si="1"/>
        <v>0</v>
      </c>
      <c r="AC13" s="28"/>
    </row>
    <row r="14" spans="1:31" ht="30" customHeight="1">
      <c r="A14" s="205" t="s">
        <v>31</v>
      </c>
      <c r="B14" s="205"/>
      <c r="C14" s="205"/>
      <c r="E14" s="8">
        <v>859076</v>
      </c>
      <c r="G14" s="8">
        <v>1275555665</v>
      </c>
      <c r="I14" s="8">
        <v>2348459368.6426001</v>
      </c>
      <c r="K14" s="8">
        <v>400000</v>
      </c>
      <c r="M14" s="8">
        <v>1188133132</v>
      </c>
      <c r="O14" s="25">
        <v>0</v>
      </c>
      <c r="Q14" s="8">
        <v>0</v>
      </c>
      <c r="S14" s="25">
        <f t="shared" si="0"/>
        <v>1259076</v>
      </c>
      <c r="U14" s="8">
        <v>3240</v>
      </c>
      <c r="V14" s="8"/>
      <c r="W14" s="8">
        <f>G14+M14</f>
        <v>2463688797</v>
      </c>
      <c r="X14" s="8"/>
      <c r="Y14" s="8">
        <v>4047872429.7648001</v>
      </c>
      <c r="Z14" s="8"/>
      <c r="AA14" s="199">
        <f t="shared" si="1"/>
        <v>9.2079565568389921E-2</v>
      </c>
      <c r="AC14" s="28"/>
    </row>
    <row r="15" spans="1:31" ht="30" customHeight="1">
      <c r="A15" s="205" t="s">
        <v>124</v>
      </c>
      <c r="B15" s="205"/>
      <c r="C15" s="205"/>
      <c r="E15" s="8">
        <v>37</v>
      </c>
      <c r="G15" s="8">
        <v>90337</v>
      </c>
      <c r="I15" s="8">
        <v>84809.316900000005</v>
      </c>
      <c r="K15" s="8">
        <v>0</v>
      </c>
      <c r="M15" s="8">
        <v>0</v>
      </c>
      <c r="O15" s="25">
        <v>0</v>
      </c>
      <c r="Q15" s="8">
        <v>0</v>
      </c>
      <c r="S15" s="25">
        <f t="shared" si="0"/>
        <v>37</v>
      </c>
      <c r="U15" s="8">
        <v>2020</v>
      </c>
      <c r="V15" s="8"/>
      <c r="W15" s="8">
        <v>90337</v>
      </c>
      <c r="X15" s="8"/>
      <c r="Y15" s="8">
        <v>74162.2598</v>
      </c>
      <c r="Z15" s="8"/>
      <c r="AA15" s="199">
        <f t="shared" si="1"/>
        <v>1.6870167680533486E-6</v>
      </c>
      <c r="AC15" s="28"/>
    </row>
    <row r="16" spans="1:31" ht="30" customHeight="1">
      <c r="A16" s="205" t="s">
        <v>28</v>
      </c>
      <c r="B16" s="205"/>
      <c r="C16" s="205"/>
      <c r="E16" s="8">
        <v>158266170</v>
      </c>
      <c r="G16" s="8">
        <v>227647426368</v>
      </c>
      <c r="I16" s="8">
        <v>219859881508.26001</v>
      </c>
      <c r="K16" s="8">
        <v>0</v>
      </c>
      <c r="L16" s="8"/>
      <c r="M16" s="8">
        <v>0</v>
      </c>
      <c r="O16" s="25">
        <v>0</v>
      </c>
      <c r="P16" s="129"/>
      <c r="Q16" s="25">
        <v>0</v>
      </c>
      <c r="S16" s="25">
        <f t="shared" si="0"/>
        <v>158266170</v>
      </c>
      <c r="U16" s="8">
        <v>1400</v>
      </c>
      <c r="V16" s="8"/>
      <c r="W16" s="8">
        <v>227647426368</v>
      </c>
      <c r="X16" s="8"/>
      <c r="Y16" s="8">
        <v>219859881508.26001</v>
      </c>
      <c r="Z16" s="8"/>
      <c r="AA16" s="199">
        <f t="shared" si="1"/>
        <v>5.0012945631230199</v>
      </c>
      <c r="AC16" s="28"/>
    </row>
    <row r="17" spans="1:31" ht="30" customHeight="1">
      <c r="A17" s="205" t="s">
        <v>29</v>
      </c>
      <c r="B17" s="205"/>
      <c r="C17" s="205"/>
      <c r="E17" s="8">
        <v>58400000</v>
      </c>
      <c r="G17" s="8">
        <v>139433250156</v>
      </c>
      <c r="I17" s="8">
        <v>191520017240</v>
      </c>
      <c r="K17" s="8">
        <v>0</v>
      </c>
      <c r="M17" s="8">
        <v>0</v>
      </c>
      <c r="O17" s="25">
        <v>-8384909</v>
      </c>
      <c r="P17" s="129"/>
      <c r="Q17" s="8">
        <v>27386688483</v>
      </c>
      <c r="S17" s="25">
        <f t="shared" si="0"/>
        <v>50015091</v>
      </c>
      <c r="U17" s="8">
        <v>4070</v>
      </c>
      <c r="V17" s="8"/>
      <c r="W17" s="8">
        <v>119413813268</v>
      </c>
      <c r="X17" s="8"/>
      <c r="Y17" s="36">
        <v>201987890590.54001</v>
      </c>
      <c r="Z17" s="8"/>
      <c r="AA17" s="199">
        <f t="shared" si="1"/>
        <v>4.5947488559398799</v>
      </c>
      <c r="AC17" s="28"/>
    </row>
    <row r="18" spans="1:31" ht="30" customHeight="1">
      <c r="A18" s="205" t="s">
        <v>30</v>
      </c>
      <c r="B18" s="205"/>
      <c r="C18" s="205"/>
      <c r="E18" s="8">
        <v>394611000</v>
      </c>
      <c r="G18" s="8">
        <v>1075612566093</v>
      </c>
      <c r="I18" s="8">
        <v>715381320284.18994</v>
      </c>
      <c r="K18" s="8">
        <v>0</v>
      </c>
      <c r="M18" s="8">
        <v>0</v>
      </c>
      <c r="O18" s="25">
        <v>0</v>
      </c>
      <c r="P18" s="129"/>
      <c r="Q18" s="25">
        <v>0</v>
      </c>
      <c r="S18" s="25">
        <f t="shared" si="0"/>
        <v>394611000</v>
      </c>
      <c r="U18" s="8">
        <v>1827</v>
      </c>
      <c r="V18" s="8"/>
      <c r="W18" s="8">
        <v>1075612566093</v>
      </c>
      <c r="X18" s="8"/>
      <c r="Y18" s="8">
        <v>715381320284.18994</v>
      </c>
      <c r="Z18" s="8"/>
      <c r="AA18" s="199">
        <f t="shared" si="1"/>
        <v>16.273240407266709</v>
      </c>
      <c r="AC18" s="28"/>
    </row>
    <row r="19" spans="1:31" ht="30" customHeight="1">
      <c r="A19" s="205" t="s">
        <v>32</v>
      </c>
      <c r="B19" s="205"/>
      <c r="C19" s="205"/>
      <c r="E19" s="8">
        <v>71012562</v>
      </c>
      <c r="G19" s="8">
        <v>293313242325</v>
      </c>
      <c r="I19" s="8">
        <v>419963263978.60999</v>
      </c>
      <c r="K19" s="8">
        <v>4230000</v>
      </c>
      <c r="M19" s="8">
        <v>19880603346</v>
      </c>
      <c r="O19" s="25">
        <v>-14895683</v>
      </c>
      <c r="P19" s="129"/>
      <c r="Q19" s="25">
        <v>81535634541</v>
      </c>
      <c r="S19" s="25">
        <f t="shared" si="0"/>
        <v>60346879</v>
      </c>
      <c r="U19" s="8">
        <v>4730</v>
      </c>
      <c r="V19" s="8"/>
      <c r="W19" s="8">
        <v>251668096505</v>
      </c>
      <c r="X19" s="8"/>
      <c r="Y19" s="8">
        <v>283234280767.81097</v>
      </c>
      <c r="Z19" s="8"/>
      <c r="AA19" s="199">
        <f t="shared" si="1"/>
        <v>6.4429129078780729</v>
      </c>
      <c r="AC19" s="28"/>
    </row>
    <row r="20" spans="1:31" ht="30" customHeight="1">
      <c r="A20" s="205" t="s">
        <v>33</v>
      </c>
      <c r="B20" s="205"/>
      <c r="C20" s="205"/>
      <c r="E20" s="8">
        <v>14620194</v>
      </c>
      <c r="G20" s="8">
        <v>32913154145</v>
      </c>
      <c r="I20" s="8">
        <v>54401924626.425003</v>
      </c>
      <c r="K20" s="8">
        <v>0</v>
      </c>
      <c r="L20" s="8"/>
      <c r="M20" s="8">
        <v>0</v>
      </c>
      <c r="O20" s="25">
        <v>-3864644</v>
      </c>
      <c r="P20" s="129"/>
      <c r="Q20" s="25">
        <v>14555021470</v>
      </c>
      <c r="S20" s="25">
        <f t="shared" si="0"/>
        <v>10755550</v>
      </c>
      <c r="U20" s="8">
        <v>3600</v>
      </c>
      <c r="V20" s="8"/>
      <c r="W20" s="8">
        <v>24213021730</v>
      </c>
      <c r="X20" s="8"/>
      <c r="Y20" s="8">
        <v>38420674554.599998</v>
      </c>
      <c r="Z20" s="8"/>
      <c r="AA20" s="199">
        <f t="shared" si="1"/>
        <v>0.87397987046682213</v>
      </c>
      <c r="AC20" s="28"/>
    </row>
    <row r="21" spans="1:31" ht="30" customHeight="1">
      <c r="A21" s="205" t="s">
        <v>35</v>
      </c>
      <c r="B21" s="205"/>
      <c r="C21" s="205"/>
      <c r="E21" s="8">
        <v>60403819</v>
      </c>
      <c r="G21" s="8">
        <v>437837409296</v>
      </c>
      <c r="I21" s="8">
        <v>1322807327364.3999</v>
      </c>
      <c r="K21" s="8">
        <f>1850000+23122847</f>
        <v>24972847</v>
      </c>
      <c r="M21" s="179">
        <v>38627399389</v>
      </c>
      <c r="O21" s="25">
        <v>0</v>
      </c>
      <c r="P21" s="129"/>
      <c r="Q21" s="25">
        <v>0</v>
      </c>
      <c r="R21" s="8"/>
      <c r="S21" s="25">
        <f t="shared" si="0"/>
        <v>85376666</v>
      </c>
      <c r="T21" s="8"/>
      <c r="U21" s="8">
        <v>14926</v>
      </c>
      <c r="V21" s="8"/>
      <c r="W21" s="8">
        <v>476464808685</v>
      </c>
      <c r="X21" s="8"/>
      <c r="Y21" s="8">
        <v>1264481529453.79</v>
      </c>
      <c r="Z21" s="8"/>
      <c r="AA21" s="199">
        <f t="shared" si="1"/>
        <v>28.763977106888099</v>
      </c>
      <c r="AC21" s="28"/>
    </row>
    <row r="22" spans="1:31" ht="30" customHeight="1">
      <c r="A22" s="205" t="s">
        <v>209</v>
      </c>
      <c r="B22" s="205"/>
      <c r="C22" s="205"/>
      <c r="E22" s="8">
        <v>1085</v>
      </c>
      <c r="G22" s="8">
        <v>8730308</v>
      </c>
      <c r="I22" s="8">
        <v>15330968.408</v>
      </c>
      <c r="K22" s="8">
        <v>0</v>
      </c>
      <c r="M22" s="4">
        <v>0</v>
      </c>
      <c r="O22" s="25">
        <v>0</v>
      </c>
      <c r="P22" s="129"/>
      <c r="Q22" s="25">
        <v>0</v>
      </c>
      <c r="S22" s="25">
        <f t="shared" si="0"/>
        <v>1085</v>
      </c>
      <c r="U22" s="8">
        <v>16400</v>
      </c>
      <c r="V22" s="8"/>
      <c r="W22" s="8">
        <v>8730308</v>
      </c>
      <c r="X22" s="8"/>
      <c r="Y22" s="8">
        <v>17656452.379999999</v>
      </c>
      <c r="Z22" s="8"/>
      <c r="AA22" s="199">
        <f t="shared" si="1"/>
        <v>4.0164271301500242E-4</v>
      </c>
      <c r="AC22" s="28"/>
    </row>
    <row r="23" spans="1:31" ht="30" customHeight="1">
      <c r="A23" s="205" t="s">
        <v>208</v>
      </c>
      <c r="B23" s="205"/>
      <c r="C23" s="205"/>
      <c r="E23" s="8">
        <v>6514</v>
      </c>
      <c r="G23" s="8">
        <v>45891130</v>
      </c>
      <c r="I23" s="8">
        <v>75753940.261600003</v>
      </c>
      <c r="K23" s="8">
        <v>0</v>
      </c>
      <c r="M23" s="4">
        <v>0</v>
      </c>
      <c r="O23" s="25">
        <v>-6514</v>
      </c>
      <c r="P23" s="129"/>
      <c r="Q23" s="25">
        <v>74655122</v>
      </c>
      <c r="S23" s="25">
        <f t="shared" si="0"/>
        <v>0</v>
      </c>
      <c r="U23" s="8">
        <v>0</v>
      </c>
      <c r="V23" s="8"/>
      <c r="W23" s="8">
        <v>0</v>
      </c>
      <c r="X23" s="8"/>
      <c r="Y23" s="36">
        <v>0</v>
      </c>
      <c r="Z23" s="8"/>
      <c r="AA23" s="199">
        <f t="shared" si="1"/>
        <v>0</v>
      </c>
      <c r="AC23" s="28"/>
    </row>
    <row r="24" spans="1:31" ht="30" customHeight="1">
      <c r="A24" s="205" t="s">
        <v>37</v>
      </c>
      <c r="B24" s="205"/>
      <c r="C24" s="205"/>
      <c r="E24" s="8">
        <v>92375948</v>
      </c>
      <c r="G24" s="8">
        <v>417812954552</v>
      </c>
      <c r="I24" s="8">
        <v>671881594487.96704</v>
      </c>
      <c r="K24" s="130">
        <v>3185000</v>
      </c>
      <c r="M24" s="179">
        <v>20579845852</v>
      </c>
      <c r="O24" s="25">
        <v>-12200000</v>
      </c>
      <c r="P24" s="129"/>
      <c r="Q24" s="25">
        <v>84462022825</v>
      </c>
      <c r="S24" s="25">
        <f t="shared" si="0"/>
        <v>83360948</v>
      </c>
      <c r="U24" s="8">
        <v>6670</v>
      </c>
      <c r="V24" s="8"/>
      <c r="W24" s="8">
        <v>383212657129</v>
      </c>
      <c r="X24" s="8"/>
      <c r="Y24" s="8">
        <v>551719507705.97302</v>
      </c>
      <c r="Z24" s="8"/>
      <c r="AA24" s="199">
        <f t="shared" si="1"/>
        <v>12.550319573219305</v>
      </c>
      <c r="AC24" s="28"/>
    </row>
    <row r="25" spans="1:31" ht="30" hidden="1" customHeight="1">
      <c r="A25" s="205" t="s">
        <v>126</v>
      </c>
      <c r="B25" s="205"/>
      <c r="C25" s="205"/>
      <c r="E25" s="8">
        <v>0</v>
      </c>
      <c r="G25" s="8">
        <v>0</v>
      </c>
      <c r="I25" s="8">
        <v>0</v>
      </c>
      <c r="K25" s="8">
        <v>0</v>
      </c>
      <c r="M25" s="4">
        <v>0</v>
      </c>
      <c r="O25" s="25">
        <v>0</v>
      </c>
      <c r="P25" s="129"/>
      <c r="Q25" s="176">
        <v>0</v>
      </c>
      <c r="S25" s="25">
        <f t="shared" si="0"/>
        <v>0</v>
      </c>
      <c r="U25" s="8">
        <v>0</v>
      </c>
      <c r="V25" s="8"/>
      <c r="W25" s="8">
        <v>0</v>
      </c>
      <c r="X25" s="8"/>
      <c r="Y25" s="8">
        <v>0</v>
      </c>
      <c r="Z25" s="8"/>
      <c r="AA25" s="199">
        <f t="shared" si="1"/>
        <v>0</v>
      </c>
      <c r="AC25" s="28"/>
    </row>
    <row r="26" spans="1:31" ht="30" hidden="1" customHeight="1">
      <c r="A26" s="205" t="s">
        <v>41</v>
      </c>
      <c r="B26" s="205"/>
      <c r="C26" s="205"/>
      <c r="E26" s="8">
        <v>0</v>
      </c>
      <c r="G26" s="8">
        <v>0</v>
      </c>
      <c r="I26" s="8">
        <v>0</v>
      </c>
      <c r="K26" s="8">
        <v>0</v>
      </c>
      <c r="L26" s="8"/>
      <c r="M26" s="4">
        <v>0</v>
      </c>
      <c r="N26" s="8"/>
      <c r="O26" s="25">
        <v>0</v>
      </c>
      <c r="Q26" s="25">
        <v>0</v>
      </c>
      <c r="S26" s="25">
        <f t="shared" si="0"/>
        <v>0</v>
      </c>
      <c r="U26" s="8">
        <v>0</v>
      </c>
      <c r="V26" s="8"/>
      <c r="W26" s="8">
        <v>0</v>
      </c>
      <c r="X26" s="8"/>
      <c r="Y26" s="8">
        <v>0</v>
      </c>
      <c r="Z26" s="8"/>
      <c r="AA26" s="199">
        <f t="shared" si="1"/>
        <v>0</v>
      </c>
      <c r="AC26" s="28"/>
    </row>
    <row r="27" spans="1:31" ht="30" customHeight="1">
      <c r="A27" s="205" t="s">
        <v>125</v>
      </c>
      <c r="B27" s="205"/>
      <c r="C27" s="205"/>
      <c r="E27" s="8">
        <v>52972431</v>
      </c>
      <c r="G27" s="8">
        <v>92481958519</v>
      </c>
      <c r="I27" s="8">
        <v>107596367059.83299</v>
      </c>
      <c r="K27" s="8">
        <v>6448044</v>
      </c>
      <c r="M27" s="4">
        <v>0</v>
      </c>
      <c r="O27" s="25">
        <v>-18000000</v>
      </c>
      <c r="Q27" s="25">
        <v>34056995496</v>
      </c>
      <c r="S27" s="25">
        <f t="shared" si="0"/>
        <v>41420475</v>
      </c>
      <c r="U27" s="8">
        <v>2145</v>
      </c>
      <c r="V27" s="8"/>
      <c r="W27" s="8">
        <v>72308481743</v>
      </c>
      <c r="X27" s="8"/>
      <c r="Y27" s="8">
        <v>88160132192.096298</v>
      </c>
      <c r="Z27" s="8"/>
      <c r="AA27" s="199">
        <f t="shared" si="1"/>
        <v>2.0054354018196499</v>
      </c>
      <c r="AC27" s="28"/>
    </row>
    <row r="28" spans="1:31" ht="30" customHeight="1">
      <c r="A28" s="205" t="s">
        <v>212</v>
      </c>
      <c r="B28" s="205"/>
      <c r="C28" s="205"/>
      <c r="E28" s="8">
        <v>6448044</v>
      </c>
      <c r="G28" s="8">
        <v>4803792780</v>
      </c>
      <c r="I28" s="8">
        <v>6449386224.8390398</v>
      </c>
      <c r="K28" s="8">
        <v>0</v>
      </c>
      <c r="M28" s="4">
        <v>0</v>
      </c>
      <c r="O28" s="25">
        <v>-6448044</v>
      </c>
      <c r="Q28" s="25">
        <v>0</v>
      </c>
      <c r="S28" s="25">
        <f t="shared" si="0"/>
        <v>0</v>
      </c>
      <c r="U28" s="8">
        <v>0</v>
      </c>
      <c r="V28" s="8"/>
      <c r="W28" s="8">
        <v>0</v>
      </c>
      <c r="X28" s="8"/>
      <c r="Y28" s="36">
        <v>0</v>
      </c>
      <c r="Z28" s="8"/>
      <c r="AA28" s="199">
        <f t="shared" si="1"/>
        <v>0</v>
      </c>
      <c r="AC28" s="28"/>
    </row>
    <row r="29" spans="1:31" ht="30" customHeight="1">
      <c r="A29" s="205" t="s">
        <v>127</v>
      </c>
      <c r="B29" s="205"/>
      <c r="C29" s="205"/>
      <c r="E29" s="8">
        <v>4100000</v>
      </c>
      <c r="G29" s="8">
        <v>22255262322</v>
      </c>
      <c r="I29" s="8">
        <v>46704164360</v>
      </c>
      <c r="K29" s="8">
        <v>0</v>
      </c>
      <c r="M29" s="4">
        <v>0</v>
      </c>
      <c r="O29" s="25">
        <v>-4100000</v>
      </c>
      <c r="Q29" s="25">
        <v>42496940104</v>
      </c>
      <c r="S29" s="25">
        <f t="shared" si="0"/>
        <v>0</v>
      </c>
      <c r="U29" s="8">
        <v>0</v>
      </c>
      <c r="V29" s="8"/>
      <c r="W29" s="8">
        <v>0</v>
      </c>
      <c r="X29" s="8"/>
      <c r="Y29" s="8">
        <v>0</v>
      </c>
      <c r="Z29" s="8"/>
      <c r="AA29" s="199">
        <f t="shared" si="1"/>
        <v>0</v>
      </c>
      <c r="AC29" s="28"/>
      <c r="AE29" s="131"/>
    </row>
    <row r="30" spans="1:31" ht="30" customHeight="1">
      <c r="A30" s="205" t="s">
        <v>128</v>
      </c>
      <c r="B30" s="205"/>
      <c r="C30" s="205"/>
      <c r="E30" s="8">
        <v>193834831</v>
      </c>
      <c r="G30" s="8">
        <v>406790950186</v>
      </c>
      <c r="I30" s="8">
        <v>428333358233.43597</v>
      </c>
      <c r="K30" s="8">
        <v>29274157</v>
      </c>
      <c r="M30" s="4">
        <v>0</v>
      </c>
      <c r="O30" s="25">
        <v>-17000000</v>
      </c>
      <c r="Q30" s="25">
        <v>34564016453</v>
      </c>
      <c r="S30" s="25">
        <f t="shared" si="0"/>
        <v>206108988</v>
      </c>
      <c r="U30" s="8">
        <v>1986</v>
      </c>
      <c r="V30" s="8"/>
      <c r="W30" s="36">
        <v>434407285603</v>
      </c>
      <c r="X30" s="8"/>
      <c r="Y30" s="8">
        <v>406168310328.20099</v>
      </c>
      <c r="Z30" s="8"/>
      <c r="AA30" s="199">
        <f t="shared" si="1"/>
        <v>9.2393725868581349</v>
      </c>
      <c r="AC30" s="28"/>
      <c r="AE30" s="131"/>
    </row>
    <row r="31" spans="1:31" ht="30" customHeight="1">
      <c r="A31" s="205" t="s">
        <v>231</v>
      </c>
      <c r="B31" s="205"/>
      <c r="C31" s="205"/>
      <c r="E31" s="8">
        <v>29274157</v>
      </c>
      <c r="G31" s="8">
        <v>34019182993</v>
      </c>
      <c r="I31" s="8">
        <v>30529309022.475899</v>
      </c>
      <c r="K31" s="8">
        <v>0</v>
      </c>
      <c r="M31" s="4">
        <v>0</v>
      </c>
      <c r="O31" s="25">
        <v>-29274157</v>
      </c>
      <c r="Q31" s="25">
        <v>0</v>
      </c>
      <c r="S31" s="25">
        <f t="shared" si="0"/>
        <v>0</v>
      </c>
      <c r="U31" s="8">
        <v>0</v>
      </c>
      <c r="V31" s="8"/>
      <c r="W31" s="8">
        <v>0</v>
      </c>
      <c r="X31" s="8"/>
      <c r="Y31" s="36">
        <v>0</v>
      </c>
      <c r="Z31" s="8"/>
      <c r="AA31" s="199">
        <f t="shared" si="1"/>
        <v>0</v>
      </c>
      <c r="AC31" s="28"/>
      <c r="AE31" s="131"/>
    </row>
    <row r="32" spans="1:31" ht="30" customHeight="1">
      <c r="A32" s="205" t="s">
        <v>138</v>
      </c>
      <c r="B32" s="205"/>
      <c r="C32" s="205"/>
      <c r="E32" s="8">
        <v>9074762</v>
      </c>
      <c r="G32" s="8">
        <v>11881662369</v>
      </c>
      <c r="I32" s="8">
        <v>21539036902.6581</v>
      </c>
      <c r="K32" s="8">
        <v>37663533</v>
      </c>
      <c r="M32" s="8">
        <v>91080776067</v>
      </c>
      <c r="O32" s="25">
        <v>-5000000</v>
      </c>
      <c r="Q32" s="25">
        <v>11277148605</v>
      </c>
      <c r="S32" s="25">
        <f t="shared" si="0"/>
        <v>41738295</v>
      </c>
      <c r="U32" s="8">
        <v>2341</v>
      </c>
      <c r="V32" s="8"/>
      <c r="W32" s="8">
        <v>91947655115</v>
      </c>
      <c r="X32" s="8"/>
      <c r="Y32" s="8">
        <v>96954055330.360596</v>
      </c>
      <c r="Z32" s="8"/>
      <c r="AA32" s="199">
        <f t="shared" si="1"/>
        <v>2.2054764446793524</v>
      </c>
      <c r="AC32" s="28"/>
      <c r="AE32" s="131"/>
    </row>
    <row r="33" spans="1:31" ht="30" hidden="1" customHeight="1">
      <c r="A33" s="205" t="s">
        <v>141</v>
      </c>
      <c r="B33" s="205"/>
      <c r="C33" s="205"/>
      <c r="E33" s="8">
        <v>0</v>
      </c>
      <c r="G33" s="8">
        <v>0</v>
      </c>
      <c r="I33" s="8">
        <v>0</v>
      </c>
      <c r="K33" s="8">
        <v>0</v>
      </c>
      <c r="M33" s="4">
        <v>0</v>
      </c>
      <c r="O33" s="25">
        <v>0</v>
      </c>
      <c r="Q33" s="25">
        <v>0</v>
      </c>
      <c r="S33" s="25">
        <f t="shared" si="0"/>
        <v>0</v>
      </c>
      <c r="U33" s="8">
        <v>0</v>
      </c>
      <c r="V33" s="8"/>
      <c r="W33" s="8">
        <v>0</v>
      </c>
      <c r="X33" s="8"/>
      <c r="Y33" s="8">
        <v>0</v>
      </c>
      <c r="Z33" s="8"/>
      <c r="AA33" s="199">
        <f t="shared" si="1"/>
        <v>0</v>
      </c>
      <c r="AC33" s="28"/>
      <c r="AE33" s="131"/>
    </row>
    <row r="34" spans="1:31" ht="30" customHeight="1">
      <c r="A34" s="205" t="s">
        <v>139</v>
      </c>
      <c r="B34" s="205"/>
      <c r="C34" s="205"/>
      <c r="E34" s="8">
        <v>329603</v>
      </c>
      <c r="G34" s="8">
        <v>5244261981</v>
      </c>
      <c r="I34" s="8">
        <v>3646665132.2315001</v>
      </c>
      <c r="K34" s="8">
        <v>0</v>
      </c>
      <c r="M34" s="4">
        <v>0</v>
      </c>
      <c r="O34" s="25">
        <v>-329603</v>
      </c>
      <c r="Q34" s="25">
        <v>3384385167</v>
      </c>
      <c r="S34" s="25">
        <f t="shared" si="0"/>
        <v>0</v>
      </c>
      <c r="U34" s="8">
        <v>0</v>
      </c>
      <c r="V34" s="8"/>
      <c r="W34" s="8">
        <v>0</v>
      </c>
      <c r="X34" s="8"/>
      <c r="Y34" s="8">
        <v>0</v>
      </c>
      <c r="Z34" s="8"/>
      <c r="AA34" s="199">
        <f t="shared" si="1"/>
        <v>0</v>
      </c>
      <c r="AC34" s="28"/>
      <c r="AE34" s="131"/>
    </row>
    <row r="35" spans="1:31" ht="30" customHeight="1">
      <c r="A35" s="205" t="s">
        <v>187</v>
      </c>
      <c r="B35" s="205"/>
      <c r="C35" s="205"/>
      <c r="E35" s="8">
        <v>17267697</v>
      </c>
      <c r="G35" s="8">
        <v>96701161082</v>
      </c>
      <c r="I35" s="8">
        <v>174597678385.31601</v>
      </c>
      <c r="K35" s="8">
        <v>0</v>
      </c>
      <c r="M35" s="4">
        <v>0</v>
      </c>
      <c r="O35" s="25">
        <v>-600000</v>
      </c>
      <c r="Q35" s="25">
        <v>7071855357</v>
      </c>
      <c r="S35" s="25">
        <f t="shared" si="0"/>
        <v>16667697</v>
      </c>
      <c r="U35" s="8">
        <v>11540</v>
      </c>
      <c r="V35" s="8"/>
      <c r="W35" s="8">
        <v>93341089580</v>
      </c>
      <c r="X35" s="8"/>
      <c r="Y35" s="8">
        <v>190858394803.27301</v>
      </c>
      <c r="Z35" s="8"/>
      <c r="AA35" s="199">
        <f t="shared" si="1"/>
        <v>4.341579035282682</v>
      </c>
      <c r="AC35" s="28"/>
      <c r="AE35" s="131"/>
    </row>
    <row r="36" spans="1:31" ht="30" customHeight="1">
      <c r="A36" s="205" t="s">
        <v>188</v>
      </c>
      <c r="B36" s="205"/>
      <c r="C36" s="205"/>
      <c r="E36" s="8">
        <v>2457000</v>
      </c>
      <c r="G36" s="8">
        <v>21801942318</v>
      </c>
      <c r="I36" s="8">
        <v>20552402297.700001</v>
      </c>
      <c r="K36" s="8">
        <v>0</v>
      </c>
      <c r="M36" s="4">
        <v>0</v>
      </c>
      <c r="O36" s="25">
        <v>-1228500</v>
      </c>
      <c r="Q36" s="25">
        <v>9374913708</v>
      </c>
      <c r="S36" s="25">
        <f t="shared" si="0"/>
        <v>1228500</v>
      </c>
      <c r="U36" s="8">
        <v>7080</v>
      </c>
      <c r="V36" s="8"/>
      <c r="W36" s="8">
        <v>10900971164</v>
      </c>
      <c r="X36" s="8"/>
      <c r="Y36" s="8">
        <v>8630546160.6000004</v>
      </c>
      <c r="Z36" s="8"/>
      <c r="AA36" s="199">
        <f t="shared" si="1"/>
        <v>0.19632460134919794</v>
      </c>
      <c r="AC36" s="28"/>
      <c r="AE36" s="131"/>
    </row>
    <row r="37" spans="1:31" ht="30" customHeight="1">
      <c r="A37" s="205" t="s">
        <v>199</v>
      </c>
      <c r="B37" s="205"/>
      <c r="C37" s="205"/>
      <c r="E37" s="8">
        <v>837498</v>
      </c>
      <c r="G37" s="8">
        <v>3712368271</v>
      </c>
      <c r="I37" s="8">
        <v>3905813460.1620002</v>
      </c>
      <c r="K37" s="8">
        <v>0</v>
      </c>
      <c r="M37" s="4">
        <v>0</v>
      </c>
      <c r="O37" s="25">
        <v>0</v>
      </c>
      <c r="Q37" s="25">
        <v>0</v>
      </c>
      <c r="S37" s="25">
        <f t="shared" si="0"/>
        <v>837498</v>
      </c>
      <c r="U37" s="8">
        <v>3940</v>
      </c>
      <c r="V37" s="8"/>
      <c r="W37" s="8">
        <v>3712368271</v>
      </c>
      <c r="X37" s="8"/>
      <c r="Y37" s="8">
        <v>3274235113.4123998</v>
      </c>
      <c r="Z37" s="8"/>
      <c r="AA37" s="199">
        <f t="shared" si="1"/>
        <v>7.4481138435802827E-2</v>
      </c>
      <c r="AC37" s="28"/>
      <c r="AE37" s="131"/>
    </row>
    <row r="38" spans="1:31" ht="30" customHeight="1">
      <c r="A38" s="205" t="s">
        <v>200</v>
      </c>
      <c r="B38" s="205"/>
      <c r="C38" s="205"/>
      <c r="E38" s="8">
        <v>13115430</v>
      </c>
      <c r="G38" s="8">
        <v>50869303368</v>
      </c>
      <c r="I38" s="8">
        <v>32379601444.9231</v>
      </c>
      <c r="K38" s="8">
        <v>0</v>
      </c>
      <c r="M38" s="4">
        <v>0</v>
      </c>
      <c r="O38" s="25">
        <v>0</v>
      </c>
      <c r="Q38" s="25">
        <v>0</v>
      </c>
      <c r="S38" s="25">
        <f t="shared" si="0"/>
        <v>13115430</v>
      </c>
      <c r="U38" s="8">
        <v>2488.0500000000002</v>
      </c>
      <c r="V38" s="8"/>
      <c r="W38" s="8">
        <v>50869303368</v>
      </c>
      <c r="X38" s="8"/>
      <c r="Y38" s="8">
        <v>32379601444.9231</v>
      </c>
      <c r="Z38" s="8"/>
      <c r="AA38" s="199">
        <f t="shared" si="1"/>
        <v>0.73655968315665732</v>
      </c>
      <c r="AC38" s="28"/>
      <c r="AE38" s="131"/>
    </row>
    <row r="39" spans="1:31" ht="30" hidden="1" customHeight="1">
      <c r="A39" s="205" t="s">
        <v>155</v>
      </c>
      <c r="B39" s="205"/>
      <c r="C39" s="205"/>
      <c r="E39" s="8">
        <v>0</v>
      </c>
      <c r="G39" s="8">
        <v>0</v>
      </c>
      <c r="I39" s="8">
        <v>0</v>
      </c>
      <c r="K39" s="8">
        <v>0</v>
      </c>
      <c r="M39" s="4">
        <v>0</v>
      </c>
      <c r="O39" s="25">
        <v>0</v>
      </c>
      <c r="Q39" s="25">
        <v>0</v>
      </c>
      <c r="S39" s="25">
        <f t="shared" si="0"/>
        <v>0</v>
      </c>
      <c r="U39" s="8">
        <v>0</v>
      </c>
      <c r="V39" s="8"/>
      <c r="W39" s="8">
        <v>0</v>
      </c>
      <c r="X39" s="8"/>
      <c r="Y39" s="8">
        <v>0</v>
      </c>
      <c r="Z39" s="8"/>
      <c r="AA39" s="199">
        <f t="shared" si="1"/>
        <v>0</v>
      </c>
      <c r="AC39" s="28"/>
      <c r="AE39" s="131"/>
    </row>
    <row r="40" spans="1:31" ht="30" customHeight="1">
      <c r="A40" s="205" t="s">
        <v>234</v>
      </c>
      <c r="B40" s="205"/>
      <c r="C40" s="205"/>
      <c r="E40" s="8">
        <v>86445376</v>
      </c>
      <c r="G40" s="8">
        <v>181520188062</v>
      </c>
      <c r="I40" s="8">
        <v>180646684730.853</v>
      </c>
      <c r="K40" s="8">
        <v>0</v>
      </c>
      <c r="M40" s="4">
        <v>0</v>
      </c>
      <c r="O40" s="25">
        <v>-19000000</v>
      </c>
      <c r="Q40" s="25">
        <v>37889244611</v>
      </c>
      <c r="S40" s="25">
        <f t="shared" si="0"/>
        <v>67445376</v>
      </c>
      <c r="U40" s="8">
        <v>2098</v>
      </c>
      <c r="V40" s="8"/>
      <c r="W40" s="8">
        <v>141623507253</v>
      </c>
      <c r="X40" s="8"/>
      <c r="Y40" s="8">
        <v>140406600764.905</v>
      </c>
      <c r="Z40" s="8"/>
      <c r="AA40" s="199">
        <f t="shared" si="1"/>
        <v>3.1939195282688355</v>
      </c>
      <c r="AC40" s="28"/>
      <c r="AE40" s="131"/>
    </row>
    <row r="41" spans="1:31" ht="30" customHeight="1">
      <c r="A41" s="205" t="s">
        <v>235</v>
      </c>
      <c r="B41" s="205"/>
      <c r="C41" s="205"/>
      <c r="E41" s="8">
        <v>5000000</v>
      </c>
      <c r="G41" s="8">
        <v>27823370849</v>
      </c>
      <c r="I41" s="8">
        <v>24955590500</v>
      </c>
      <c r="K41" s="8">
        <v>0</v>
      </c>
      <c r="M41" s="4">
        <v>0</v>
      </c>
      <c r="O41" s="25">
        <v>-5000000</v>
      </c>
      <c r="Q41" s="25">
        <v>25005204172</v>
      </c>
      <c r="S41" s="25">
        <f t="shared" si="0"/>
        <v>0</v>
      </c>
      <c r="U41" s="8">
        <v>0</v>
      </c>
      <c r="V41" s="8"/>
      <c r="W41" s="8">
        <v>0</v>
      </c>
      <c r="X41" s="8"/>
      <c r="Y41" s="8">
        <v>0</v>
      </c>
      <c r="Z41" s="8"/>
      <c r="AA41" s="199">
        <f t="shared" si="1"/>
        <v>0</v>
      </c>
      <c r="AC41" s="28"/>
      <c r="AE41" s="131"/>
    </row>
    <row r="42" spans="1:31" ht="30" customHeight="1">
      <c r="A42" s="205" t="s">
        <v>249</v>
      </c>
      <c r="B42" s="205"/>
      <c r="C42" s="205"/>
      <c r="E42" s="8">
        <v>0</v>
      </c>
      <c r="G42" s="8">
        <v>0</v>
      </c>
      <c r="I42" s="8">
        <v>0</v>
      </c>
      <c r="K42" s="8">
        <v>3245155</v>
      </c>
      <c r="M42" s="179">
        <v>16822146319</v>
      </c>
      <c r="O42" s="25">
        <v>0</v>
      </c>
      <c r="Q42" s="25">
        <v>0</v>
      </c>
      <c r="S42" s="25">
        <f t="shared" si="0"/>
        <v>3245155</v>
      </c>
      <c r="U42" s="8">
        <v>5170</v>
      </c>
      <c r="V42" s="8"/>
      <c r="W42" s="8">
        <f>G42+M42</f>
        <v>16822146319</v>
      </c>
      <c r="X42" s="8"/>
      <c r="Y42" s="8">
        <v>16647761651.064501</v>
      </c>
      <c r="Z42" s="8"/>
      <c r="AA42" s="199">
        <f t="shared" si="1"/>
        <v>0.37869737426611305</v>
      </c>
      <c r="AC42" s="28"/>
      <c r="AE42" s="131"/>
    </row>
    <row r="43" spans="1:31" ht="30" customHeight="1">
      <c r="A43" s="205" t="s">
        <v>240</v>
      </c>
      <c r="B43" s="205"/>
      <c r="C43" s="205"/>
      <c r="E43" s="8">
        <v>0</v>
      </c>
      <c r="G43" s="8">
        <v>0</v>
      </c>
      <c r="I43" s="8">
        <v>0</v>
      </c>
      <c r="K43" s="8">
        <v>170000</v>
      </c>
      <c r="M43" s="179">
        <v>19738049650</v>
      </c>
      <c r="O43" s="25">
        <v>0</v>
      </c>
      <c r="Q43" s="25">
        <v>0</v>
      </c>
      <c r="S43" s="25">
        <f t="shared" si="0"/>
        <v>170000</v>
      </c>
      <c r="U43" s="8">
        <v>96150</v>
      </c>
      <c r="V43" s="8"/>
      <c r="W43" s="8">
        <f>G43+M43</f>
        <v>19738049650</v>
      </c>
      <c r="X43" s="8"/>
      <c r="Y43" s="8">
        <v>16219149285</v>
      </c>
      <c r="Z43" s="8"/>
      <c r="AA43" s="199">
        <f t="shared" si="1"/>
        <v>0.36894745226406217</v>
      </c>
      <c r="AC43" s="28"/>
      <c r="AE43" s="131"/>
    </row>
    <row r="44" spans="1:31" ht="30" customHeight="1">
      <c r="A44" s="216" t="s">
        <v>191</v>
      </c>
      <c r="B44" s="216"/>
      <c r="C44" s="216"/>
      <c r="D44" s="132"/>
      <c r="E44" s="133">
        <v>4091</v>
      </c>
      <c r="F44" s="132"/>
      <c r="G44" s="133">
        <v>96737459500</v>
      </c>
      <c r="H44" s="132"/>
      <c r="I44" s="133">
        <v>85663920160.367996</v>
      </c>
      <c r="J44" s="132"/>
      <c r="K44" s="133">
        <v>0</v>
      </c>
      <c r="L44" s="133"/>
      <c r="M44" s="133">
        <v>0</v>
      </c>
      <c r="N44" s="133"/>
      <c r="O44" s="25">
        <v>-4091</v>
      </c>
      <c r="P44" s="132"/>
      <c r="Q44" s="25">
        <v>95296370877</v>
      </c>
      <c r="R44" s="132"/>
      <c r="S44" s="25">
        <f t="shared" si="0"/>
        <v>0</v>
      </c>
      <c r="T44" s="132"/>
      <c r="U44" s="8">
        <v>0</v>
      </c>
      <c r="V44" s="8"/>
      <c r="W44" s="8">
        <v>0</v>
      </c>
      <c r="X44" s="8"/>
      <c r="Y44" s="36">
        <v>0</v>
      </c>
      <c r="Z44" s="8"/>
      <c r="AA44" s="199">
        <f t="shared" si="1"/>
        <v>0</v>
      </c>
      <c r="AC44" s="28"/>
    </row>
    <row r="45" spans="1:31" ht="30" customHeight="1">
      <c r="A45" s="216" t="s">
        <v>192</v>
      </c>
      <c r="B45" s="216"/>
      <c r="C45" s="216"/>
      <c r="D45" s="132"/>
      <c r="E45" s="133">
        <v>14062</v>
      </c>
      <c r="F45" s="132"/>
      <c r="G45" s="133">
        <v>23666018069</v>
      </c>
      <c r="H45" s="132"/>
      <c r="I45" s="133">
        <v>51132975624</v>
      </c>
      <c r="J45" s="132"/>
      <c r="K45" s="133">
        <v>0</v>
      </c>
      <c r="L45" s="132"/>
      <c r="M45" s="133">
        <v>0</v>
      </c>
      <c r="N45" s="132"/>
      <c r="O45" s="25">
        <v>-14062</v>
      </c>
      <c r="P45" s="132"/>
      <c r="Q45" s="8">
        <v>51767584984</v>
      </c>
      <c r="R45" s="132"/>
      <c r="S45" s="25">
        <f t="shared" si="0"/>
        <v>0</v>
      </c>
      <c r="T45" s="132"/>
      <c r="U45" s="8">
        <v>0</v>
      </c>
      <c r="V45" s="8"/>
      <c r="W45" s="8">
        <v>0</v>
      </c>
      <c r="X45" s="8"/>
      <c r="Y45" s="36">
        <v>0</v>
      </c>
      <c r="Z45" s="8"/>
      <c r="AA45" s="199">
        <f t="shared" si="1"/>
        <v>0</v>
      </c>
      <c r="AC45" s="28"/>
    </row>
    <row r="46" spans="1:31" ht="30" customHeight="1" thickBot="1">
      <c r="A46" s="202" t="s">
        <v>42</v>
      </c>
      <c r="B46" s="202"/>
      <c r="C46" s="202"/>
      <c r="D46" s="202"/>
      <c r="E46" s="21">
        <f>SUM(E9:E45)</f>
        <v>1276873887</v>
      </c>
      <c r="F46" s="14"/>
      <c r="G46" s="21">
        <f>SUM(G9:G45)</f>
        <v>3726669011866</v>
      </c>
      <c r="H46" s="14"/>
      <c r="I46" s="21">
        <f>SUM(I9:I45)</f>
        <v>4838270251521.6523</v>
      </c>
      <c r="J46" s="14"/>
      <c r="K46" s="21">
        <f>SUM(K9:K45)</f>
        <v>109588736</v>
      </c>
      <c r="L46" s="14"/>
      <c r="M46" s="21">
        <f>SUM(M9:M45)</f>
        <v>207916953755</v>
      </c>
      <c r="N46" s="14"/>
      <c r="O46" s="196">
        <f>SUM(O9:O45)</f>
        <v>-150150207</v>
      </c>
      <c r="P46" s="14"/>
      <c r="Q46" s="194">
        <f>SUM(Q9:Q45)</f>
        <v>580295933992</v>
      </c>
      <c r="R46" s="14"/>
      <c r="S46" s="21">
        <f>SUM(S9:S45)</f>
        <v>1236312416</v>
      </c>
      <c r="T46" s="14"/>
      <c r="U46" s="123"/>
      <c r="V46" s="14"/>
      <c r="W46" s="21">
        <f>SUM(W9:W45)</f>
        <v>3496950792267</v>
      </c>
      <c r="X46" s="14"/>
      <c r="Y46" s="21">
        <f>SUM(Y9:Y45)</f>
        <v>4279583556329.4048</v>
      </c>
      <c r="Z46" s="14"/>
      <c r="AA46" s="166">
        <f>SUM(AA9:AA45)</f>
        <v>97.350448048416752</v>
      </c>
    </row>
    <row r="47" spans="1:31" ht="30" customHeight="1" thickTop="1">
      <c r="A47" s="215"/>
      <c r="B47" s="215"/>
      <c r="C47" s="215"/>
      <c r="D47" s="215"/>
      <c r="M47" s="8"/>
      <c r="Q47" s="195"/>
      <c r="W47" s="8"/>
      <c r="Y47" s="49"/>
    </row>
    <row r="48" spans="1:31" ht="30" customHeight="1">
      <c r="G48" s="8"/>
      <c r="M48" s="8"/>
      <c r="O48" s="195"/>
      <c r="Q48" s="134"/>
      <c r="W48" s="8"/>
      <c r="Y48" s="49"/>
    </row>
    <row r="49" spans="5:27" ht="30" customHeight="1">
      <c r="G49" s="8"/>
      <c r="Q49" s="134"/>
      <c r="S49" s="8"/>
      <c r="W49" s="8"/>
      <c r="Y49" s="49"/>
      <c r="AA49" s="8"/>
    </row>
    <row r="50" spans="5:27" ht="30" customHeight="1">
      <c r="E50" s="8"/>
      <c r="G50" s="8"/>
      <c r="I50" s="8"/>
      <c r="K50" s="8"/>
      <c r="Y50" s="49"/>
    </row>
    <row r="51" spans="5:27" ht="30" customHeight="1">
      <c r="M51" s="25"/>
      <c r="Y51" s="8"/>
    </row>
  </sheetData>
  <autoFilter ref="A1:AA46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9">
    <mergeCell ref="A47:D47"/>
    <mergeCell ref="A27:C27"/>
    <mergeCell ref="A29:C29"/>
    <mergeCell ref="A30:C30"/>
    <mergeCell ref="A46:D46"/>
    <mergeCell ref="A44:C44"/>
    <mergeCell ref="A45:C45"/>
    <mergeCell ref="A32:C32"/>
    <mergeCell ref="A33:C33"/>
    <mergeCell ref="A34:C34"/>
    <mergeCell ref="A35:C35"/>
    <mergeCell ref="A36:C36"/>
    <mergeCell ref="A37:C37"/>
    <mergeCell ref="A38:C38"/>
    <mergeCell ref="A28:C28"/>
    <mergeCell ref="A31:C31"/>
    <mergeCell ref="A17:C17"/>
    <mergeCell ref="A18:C18"/>
    <mergeCell ref="A16:C16"/>
    <mergeCell ref="A25:C25"/>
    <mergeCell ref="A26:C26"/>
    <mergeCell ref="A21:C21"/>
    <mergeCell ref="A22:C22"/>
    <mergeCell ref="A24:C24"/>
    <mergeCell ref="A23:C23"/>
    <mergeCell ref="A19:C19"/>
    <mergeCell ref="A20:C20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S7:S8"/>
    <mergeCell ref="W7:W8"/>
    <mergeCell ref="Y7:Y8"/>
    <mergeCell ref="A14:C14"/>
    <mergeCell ref="A15:C15"/>
    <mergeCell ref="A12:C12"/>
    <mergeCell ref="A13:C13"/>
    <mergeCell ref="A11:C11"/>
    <mergeCell ref="A10:C10"/>
    <mergeCell ref="A9:C9"/>
    <mergeCell ref="G7:G8"/>
    <mergeCell ref="I7:I8"/>
    <mergeCell ref="U7:U8"/>
    <mergeCell ref="O7:Q7"/>
    <mergeCell ref="A42:C42"/>
    <mergeCell ref="A43:C43"/>
    <mergeCell ref="A39:C39"/>
    <mergeCell ref="A40:C40"/>
    <mergeCell ref="A41:C41"/>
  </mergeCells>
  <pageMargins left="0.39" right="0.39" top="0.39" bottom="0.39" header="0" footer="0"/>
  <pageSetup scale="50" fitToHeight="0" orientation="landscape" r:id="rId1"/>
  <ignoredErrors>
    <ignoredError sqref="AA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W17"/>
  <sheetViews>
    <sheetView rightToLeft="1" view="pageBreakPreview" topLeftCell="A7" zoomScaleNormal="100" zoomScaleSheetLayoutView="100" workbookViewId="0">
      <selection activeCell="O16" sqref="O16:S16"/>
    </sheetView>
  </sheetViews>
  <sheetFormatPr defaultRowHeight="30" customHeight="1"/>
  <cols>
    <col min="1" max="1" width="29.7109375" style="33" customWidth="1"/>
    <col min="2" max="2" width="1.28515625" style="33" customWidth="1"/>
    <col min="3" max="3" width="13" style="33" customWidth="1"/>
    <col min="4" max="4" width="1.28515625" style="33" customWidth="1"/>
    <col min="5" max="5" width="13" style="33" customWidth="1"/>
    <col min="6" max="6" width="1.28515625" style="33" customWidth="1"/>
    <col min="7" max="7" width="6.42578125" style="33" customWidth="1"/>
    <col min="8" max="8" width="1.28515625" style="33" customWidth="1"/>
    <col min="9" max="9" width="9.140625" style="33" customWidth="1"/>
    <col min="10" max="10" width="1.28515625" style="33" customWidth="1"/>
    <col min="11" max="11" width="9.85546875" style="33" bestFit="1" customWidth="1"/>
    <col min="12" max="12" width="1.28515625" style="33" customWidth="1"/>
    <col min="13" max="13" width="2.5703125" style="33" customWidth="1"/>
    <col min="14" max="14" width="1.28515625" style="33" customWidth="1"/>
    <col min="15" max="15" width="9.140625" style="33" customWidth="1"/>
    <col min="16" max="16" width="1.28515625" style="33" customWidth="1"/>
    <col min="17" max="17" width="2.5703125" style="33" customWidth="1"/>
    <col min="18" max="20" width="1.28515625" style="33" customWidth="1"/>
    <col min="21" max="21" width="6.42578125" style="33" customWidth="1"/>
    <col min="22" max="22" width="1.28515625" style="33" customWidth="1"/>
    <col min="23" max="23" width="2.5703125" style="33" customWidth="1"/>
    <col min="24" max="26" width="1.28515625" style="33" customWidth="1"/>
    <col min="27" max="27" width="8.7109375" style="33" customWidth="1"/>
    <col min="28" max="28" width="1.28515625" style="33" hidden="1" customWidth="1"/>
    <col min="29" max="29" width="2.5703125" style="33" hidden="1" customWidth="1"/>
    <col min="30" max="30" width="0.7109375" style="33" customWidth="1"/>
    <col min="31" max="32" width="1.28515625" style="33" customWidth="1"/>
    <col min="33" max="33" width="10.42578125" style="33" customWidth="1"/>
    <col min="34" max="34" width="1.28515625" style="33" customWidth="1"/>
    <col min="35" max="35" width="2.5703125" style="33" customWidth="1"/>
    <col min="36" max="36" width="1.28515625" style="33" customWidth="1"/>
    <col min="37" max="37" width="11.42578125" style="33" customWidth="1"/>
    <col min="38" max="38" width="1.28515625" style="33" customWidth="1"/>
    <col min="39" max="39" width="2.5703125" style="33" customWidth="1"/>
    <col min="40" max="40" width="1.28515625" style="33" customWidth="1"/>
    <col min="41" max="41" width="11.85546875" style="33" customWidth="1"/>
    <col min="42" max="42" width="1.28515625" style="33" customWidth="1"/>
    <col min="43" max="43" width="2.5703125" style="33" customWidth="1"/>
    <col min="44" max="44" width="1.28515625" style="33" customWidth="1"/>
    <col min="45" max="45" width="11.7109375" style="33" customWidth="1"/>
    <col min="46" max="47" width="1.28515625" style="33" customWidth="1"/>
    <col min="48" max="48" width="13" style="33" customWidth="1"/>
    <col min="49" max="49" width="7.7109375" style="33" customWidth="1"/>
    <col min="50" max="50" width="0.28515625" style="32" customWidth="1"/>
    <col min="51" max="16384" width="9.140625" style="32"/>
  </cols>
  <sheetData>
    <row r="1" spans="1:49" ht="30" customHeight="1">
      <c r="A1" s="223" t="s">
        <v>118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</row>
    <row r="2" spans="1:49" ht="30" customHeight="1">
      <c r="A2" s="223" t="s">
        <v>120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</row>
    <row r="3" spans="1:49" ht="30" customHeight="1">
      <c r="A3" s="223" t="s">
        <v>210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</row>
    <row r="4" spans="1:49" ht="30" customHeight="1">
      <c r="A4" s="218" t="s">
        <v>43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</row>
    <row r="5" spans="1:49" ht="30" customHeight="1">
      <c r="A5" s="217"/>
      <c r="B5" s="217"/>
      <c r="C5" s="217"/>
      <c r="D5" s="217"/>
      <c r="E5" s="217"/>
      <c r="F5" s="217"/>
      <c r="G5" s="217"/>
      <c r="I5" s="219" t="s">
        <v>203</v>
      </c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C5" s="219" t="s">
        <v>211</v>
      </c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49" ht="30" customHeight="1">
      <c r="A6" s="219" t="s">
        <v>44</v>
      </c>
      <c r="B6" s="219"/>
      <c r="C6" s="219"/>
      <c r="D6" s="219"/>
      <c r="E6" s="219"/>
      <c r="F6" s="219"/>
      <c r="G6" s="219"/>
      <c r="I6" s="219" t="s">
        <v>45</v>
      </c>
      <c r="J6" s="219"/>
      <c r="K6" s="219"/>
      <c r="M6" s="219" t="s">
        <v>46</v>
      </c>
      <c r="N6" s="219"/>
      <c r="O6" s="219"/>
      <c r="Q6" s="219" t="s">
        <v>47</v>
      </c>
      <c r="R6" s="219"/>
      <c r="S6" s="219"/>
      <c r="T6" s="219"/>
      <c r="U6" s="219"/>
      <c r="W6" s="219" t="s">
        <v>48</v>
      </c>
      <c r="X6" s="219"/>
      <c r="Y6" s="219"/>
      <c r="Z6" s="219"/>
      <c r="AA6" s="219"/>
      <c r="AC6" s="219" t="s">
        <v>45</v>
      </c>
      <c r="AD6" s="219"/>
      <c r="AE6" s="219"/>
      <c r="AF6" s="219"/>
      <c r="AG6" s="219"/>
      <c r="AI6" s="219" t="s">
        <v>46</v>
      </c>
      <c r="AJ6" s="219"/>
      <c r="AK6" s="219"/>
      <c r="AM6" s="219" t="s">
        <v>47</v>
      </c>
      <c r="AN6" s="219"/>
      <c r="AO6" s="219"/>
      <c r="AQ6" s="219" t="s">
        <v>48</v>
      </c>
      <c r="AR6" s="219"/>
      <c r="AS6" s="219"/>
    </row>
    <row r="7" spans="1:49" ht="30" customHeight="1">
      <c r="A7" s="221"/>
      <c r="B7" s="221"/>
      <c r="C7" s="221"/>
      <c r="D7" s="221"/>
      <c r="E7" s="221"/>
      <c r="F7" s="221"/>
      <c r="G7" s="221"/>
      <c r="I7" s="221"/>
      <c r="J7" s="221"/>
      <c r="K7" s="221"/>
      <c r="M7" s="221"/>
      <c r="N7" s="221"/>
      <c r="O7" s="221"/>
      <c r="Q7" s="221"/>
      <c r="R7" s="221"/>
      <c r="S7" s="221"/>
      <c r="T7" s="221"/>
      <c r="U7" s="221"/>
      <c r="W7" s="221"/>
      <c r="X7" s="221"/>
      <c r="Y7" s="221"/>
      <c r="Z7" s="221"/>
      <c r="AA7" s="221"/>
      <c r="AC7" s="221"/>
      <c r="AD7" s="221"/>
      <c r="AE7" s="221"/>
      <c r="AF7" s="221"/>
      <c r="AG7" s="221"/>
      <c r="AI7" s="221"/>
      <c r="AJ7" s="221"/>
      <c r="AK7" s="221"/>
      <c r="AM7" s="221"/>
      <c r="AN7" s="221"/>
      <c r="AO7" s="221"/>
      <c r="AQ7" s="221"/>
      <c r="AR7" s="221"/>
      <c r="AS7" s="221"/>
    </row>
    <row r="8" spans="1:49" ht="30" customHeight="1">
      <c r="A8" s="218" t="s">
        <v>49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</row>
    <row r="9" spans="1:49" ht="30" customHeight="1">
      <c r="C9" s="219" t="str">
        <f>I5</f>
        <v>1404/12/29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Y9" s="219" t="str">
        <f>AC5</f>
        <v>1405/01/31</v>
      </c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</row>
    <row r="10" spans="1:49" ht="30" customHeight="1">
      <c r="A10" s="40" t="s">
        <v>44</v>
      </c>
      <c r="C10" s="35" t="s">
        <v>50</v>
      </c>
      <c r="D10" s="34"/>
      <c r="E10" s="35" t="s">
        <v>51</v>
      </c>
      <c r="F10" s="34"/>
      <c r="G10" s="222" t="s">
        <v>52</v>
      </c>
      <c r="H10" s="222"/>
      <c r="I10" s="222"/>
      <c r="J10" s="34"/>
      <c r="K10" s="222" t="s">
        <v>53</v>
      </c>
      <c r="L10" s="222"/>
      <c r="M10" s="222"/>
      <c r="N10" s="34"/>
      <c r="O10" s="222" t="s">
        <v>46</v>
      </c>
      <c r="P10" s="222"/>
      <c r="Q10" s="222"/>
      <c r="R10" s="34"/>
      <c r="S10" s="221" t="s">
        <v>47</v>
      </c>
      <c r="T10" s="221"/>
      <c r="U10" s="221"/>
      <c r="V10" s="221"/>
      <c r="W10" s="221"/>
      <c r="Y10" s="222" t="s">
        <v>50</v>
      </c>
      <c r="Z10" s="222"/>
      <c r="AA10" s="222"/>
      <c r="AB10" s="222"/>
      <c r="AC10" s="222"/>
      <c r="AD10" s="34"/>
      <c r="AE10" s="222" t="s">
        <v>51</v>
      </c>
      <c r="AF10" s="222"/>
      <c r="AG10" s="222"/>
      <c r="AH10" s="222"/>
      <c r="AI10" s="222"/>
      <c r="AJ10" s="34"/>
      <c r="AK10" s="222" t="s">
        <v>52</v>
      </c>
      <c r="AL10" s="222"/>
      <c r="AM10" s="222"/>
      <c r="AN10" s="34"/>
      <c r="AO10" s="222" t="s">
        <v>53</v>
      </c>
      <c r="AP10" s="222"/>
      <c r="AQ10" s="222"/>
      <c r="AR10" s="34"/>
      <c r="AS10" s="222" t="s">
        <v>46</v>
      </c>
      <c r="AT10" s="222"/>
      <c r="AU10" s="34"/>
      <c r="AV10" s="222" t="s">
        <v>47</v>
      </c>
      <c r="AW10" s="222"/>
    </row>
    <row r="11" spans="1:49" ht="30" customHeight="1">
      <c r="A11" s="33" t="s">
        <v>189</v>
      </c>
      <c r="C11" s="33" t="s">
        <v>54</v>
      </c>
      <c r="E11" s="33" t="s">
        <v>197</v>
      </c>
      <c r="G11" s="217"/>
      <c r="H11" s="217"/>
      <c r="I11" s="217"/>
      <c r="K11" s="36"/>
      <c r="L11" s="36"/>
      <c r="M11" s="36"/>
      <c r="O11" s="36"/>
      <c r="P11" s="36"/>
      <c r="Q11" s="36"/>
      <c r="R11" s="45"/>
      <c r="T11" s="217"/>
      <c r="U11" s="217"/>
      <c r="V11" s="217"/>
      <c r="W11" s="217"/>
      <c r="Y11" s="220" t="s">
        <v>54</v>
      </c>
      <c r="Z11" s="220"/>
      <c r="AA11" s="220"/>
      <c r="AG11" s="45" t="s">
        <v>197</v>
      </c>
      <c r="AH11" s="45"/>
      <c r="AI11" s="45"/>
      <c r="AJ11" s="45"/>
      <c r="AN11" s="36"/>
      <c r="AO11" s="33">
        <v>0</v>
      </c>
      <c r="AP11" s="36"/>
      <c r="AQ11" s="36"/>
      <c r="AS11" s="36">
        <v>0</v>
      </c>
      <c r="AT11" s="36"/>
      <c r="AV11" s="220">
        <v>0</v>
      </c>
      <c r="AW11" s="220"/>
    </row>
    <row r="12" spans="1:49" ht="30" customHeight="1">
      <c r="A12" s="33" t="s">
        <v>190</v>
      </c>
      <c r="C12" s="33" t="s">
        <v>54</v>
      </c>
      <c r="E12" s="33" t="s">
        <v>55</v>
      </c>
      <c r="K12" s="36"/>
      <c r="L12" s="36"/>
      <c r="M12" s="36"/>
      <c r="O12" s="36"/>
      <c r="P12" s="36"/>
      <c r="Q12" s="36"/>
      <c r="R12" s="45"/>
      <c r="T12" s="217"/>
      <c r="U12" s="217"/>
      <c r="V12" s="217"/>
      <c r="W12" s="217"/>
      <c r="Y12" s="217" t="s">
        <v>54</v>
      </c>
      <c r="Z12" s="217"/>
      <c r="AA12" s="217"/>
      <c r="AG12" s="45" t="s">
        <v>55</v>
      </c>
      <c r="AH12" s="45"/>
      <c r="AI12" s="45"/>
      <c r="AJ12" s="45"/>
      <c r="AN12" s="36"/>
      <c r="AO12" s="33">
        <v>0</v>
      </c>
      <c r="AP12" s="36"/>
      <c r="AQ12" s="36"/>
      <c r="AS12" s="36">
        <v>0</v>
      </c>
      <c r="AT12" s="36"/>
      <c r="AV12" s="217">
        <v>0</v>
      </c>
      <c r="AW12" s="217"/>
    </row>
    <row r="13" spans="1:49" ht="30" customHeight="1">
      <c r="A13" s="33" t="s">
        <v>198</v>
      </c>
      <c r="C13" s="33" t="s">
        <v>54</v>
      </c>
      <c r="E13" s="33" t="s">
        <v>197</v>
      </c>
      <c r="K13" s="36"/>
      <c r="L13" s="36"/>
      <c r="M13" s="36"/>
      <c r="O13" s="36"/>
      <c r="P13" s="36"/>
      <c r="Q13" s="36"/>
      <c r="R13" s="45"/>
      <c r="T13" s="217"/>
      <c r="U13" s="217"/>
      <c r="V13" s="217"/>
      <c r="W13" s="217"/>
      <c r="Z13" s="217" t="s">
        <v>54</v>
      </c>
      <c r="AA13" s="217"/>
      <c r="AG13" s="45" t="s">
        <v>197</v>
      </c>
      <c r="AH13" s="45"/>
      <c r="AI13" s="45"/>
      <c r="AJ13" s="45"/>
      <c r="AN13" s="36"/>
      <c r="AO13" s="33">
        <v>0</v>
      </c>
      <c r="AP13" s="36"/>
      <c r="AQ13" s="36"/>
      <c r="AS13" s="36">
        <v>0</v>
      </c>
      <c r="AT13" s="36"/>
      <c r="AV13" s="217">
        <v>0</v>
      </c>
      <c r="AW13" s="217"/>
    </row>
    <row r="14" spans="1:49" ht="30" customHeight="1">
      <c r="A14" s="218" t="s">
        <v>57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</row>
    <row r="15" spans="1:49" ht="30" customHeight="1">
      <c r="C15" s="219" t="str">
        <f>C9</f>
        <v>1404/12/29</v>
      </c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O15" s="219" t="str">
        <f>Y9</f>
        <v>1405/01/31</v>
      </c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K15" s="217"/>
      <c r="AL15" s="217"/>
      <c r="AM15" s="217"/>
      <c r="AO15" s="217"/>
      <c r="AP15" s="217"/>
      <c r="AQ15" s="217"/>
      <c r="AS15" s="217"/>
      <c r="AT15" s="217"/>
    </row>
    <row r="16" spans="1:49" ht="30" customHeight="1">
      <c r="A16" s="40" t="s">
        <v>44</v>
      </c>
      <c r="C16" s="35" t="s">
        <v>51</v>
      </c>
      <c r="D16" s="34"/>
      <c r="E16" s="35" t="s">
        <v>53</v>
      </c>
      <c r="F16" s="34"/>
      <c r="G16" s="222" t="s">
        <v>46</v>
      </c>
      <c r="H16" s="222"/>
      <c r="I16" s="222"/>
      <c r="J16" s="34"/>
      <c r="K16" s="222" t="s">
        <v>47</v>
      </c>
      <c r="L16" s="222"/>
      <c r="M16" s="222"/>
      <c r="O16" s="222" t="s">
        <v>51</v>
      </c>
      <c r="P16" s="222"/>
      <c r="Q16" s="222"/>
      <c r="R16" s="222"/>
      <c r="S16" s="222"/>
      <c r="T16" s="34"/>
      <c r="U16" s="222" t="s">
        <v>53</v>
      </c>
      <c r="V16" s="222"/>
      <c r="W16" s="222"/>
      <c r="X16" s="222"/>
      <c r="Y16" s="222"/>
      <c r="Z16" s="34"/>
      <c r="AA16" s="222" t="s">
        <v>46</v>
      </c>
      <c r="AB16" s="222"/>
      <c r="AC16" s="222"/>
      <c r="AD16" s="222"/>
      <c r="AE16" s="222"/>
      <c r="AF16" s="34"/>
      <c r="AG16" s="222" t="s">
        <v>47</v>
      </c>
      <c r="AH16" s="222"/>
      <c r="AI16" s="222"/>
      <c r="AK16" s="217"/>
      <c r="AL16" s="217"/>
      <c r="AM16" s="217"/>
      <c r="AO16" s="217"/>
      <c r="AP16" s="217"/>
      <c r="AQ16" s="217"/>
      <c r="AS16" s="217"/>
      <c r="AT16" s="217"/>
    </row>
    <row r="17" spans="1:46" ht="30" customHeight="1">
      <c r="A17" s="34"/>
      <c r="C17" s="34"/>
      <c r="E17" s="34"/>
      <c r="G17" s="220"/>
      <c r="H17" s="220"/>
      <c r="I17" s="220"/>
      <c r="K17" s="220"/>
      <c r="L17" s="220"/>
      <c r="M17" s="220"/>
      <c r="O17" s="220"/>
      <c r="P17" s="220"/>
      <c r="Q17" s="220"/>
      <c r="R17" s="220"/>
      <c r="S17" s="220"/>
      <c r="U17" s="220"/>
      <c r="V17" s="220"/>
      <c r="W17" s="220"/>
      <c r="X17" s="220"/>
      <c r="Y17" s="220"/>
      <c r="AA17" s="220"/>
      <c r="AB17" s="220"/>
      <c r="AC17" s="220"/>
      <c r="AD17" s="220"/>
      <c r="AE17" s="220"/>
      <c r="AG17" s="220"/>
      <c r="AH17" s="220"/>
      <c r="AI17" s="220"/>
      <c r="AK17" s="217"/>
      <c r="AL17" s="217"/>
      <c r="AM17" s="217"/>
      <c r="AO17" s="217"/>
      <c r="AP17" s="217"/>
      <c r="AQ17" s="217"/>
      <c r="AS17" s="217"/>
      <c r="AT17" s="217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EC7D-ECF5-4039-8036-6378B13631B3}">
  <sheetPr>
    <tabColor theme="0"/>
    <pageSetUpPr fitToPage="1"/>
  </sheetPr>
  <dimension ref="A1:R16"/>
  <sheetViews>
    <sheetView rightToLeft="1" view="pageBreakPreview" zoomScaleNormal="100" zoomScaleSheetLayoutView="100" workbookViewId="0">
      <selection activeCell="I8" sqref="I8"/>
    </sheetView>
  </sheetViews>
  <sheetFormatPr defaultRowHeight="30" customHeight="1"/>
  <cols>
    <col min="1" max="1" width="39" style="67" customWidth="1"/>
    <col min="2" max="2" width="1.28515625" style="67" customWidth="1"/>
    <col min="3" max="3" width="16.85546875" style="67" customWidth="1"/>
    <col min="4" max="4" width="1.28515625" style="67" customWidth="1"/>
    <col min="5" max="5" width="20.7109375" style="67" customWidth="1"/>
    <col min="6" max="6" width="1.28515625" style="67" customWidth="1"/>
    <col min="7" max="7" width="16.7109375" style="67" customWidth="1"/>
    <col min="8" max="8" width="1.28515625" style="67" customWidth="1"/>
    <col min="9" max="9" width="16.5703125" style="67" customWidth="1"/>
    <col min="10" max="10" width="1.28515625" style="67" customWidth="1"/>
    <col min="11" max="11" width="20.42578125" style="67" customWidth="1"/>
    <col min="12" max="12" width="1.28515625" style="67" customWidth="1"/>
    <col min="13" max="13" width="32" style="67" customWidth="1"/>
    <col min="14" max="14" width="0.140625" style="67" customWidth="1"/>
    <col min="15" max="15" width="0.28515625" style="69" customWidth="1"/>
    <col min="16" max="16" width="6.7109375" style="69" customWidth="1"/>
    <col min="17" max="17" width="14.7109375" style="69" bestFit="1" customWidth="1"/>
    <col min="18" max="16384" width="9.140625" style="69"/>
  </cols>
  <sheetData>
    <row r="1" spans="1:18" ht="30" customHeight="1">
      <c r="A1" s="223" t="s">
        <v>213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18" ht="30" customHeight="1">
      <c r="A2" s="223" t="s">
        <v>119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1:18" ht="30" customHeight="1">
      <c r="A3" s="223" t="s">
        <v>238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1:18" s="70" customFormat="1" ht="30" customHeight="1">
      <c r="A4" s="218" t="s">
        <v>214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1:18" s="70" customFormat="1" ht="30" customHeight="1">
      <c r="A5" s="218" t="s">
        <v>215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</row>
    <row r="6" spans="1:18" ht="30" customHeight="1">
      <c r="A6" s="219" t="s">
        <v>216</v>
      </c>
      <c r="B6" s="33"/>
      <c r="C6" s="223" t="s">
        <v>239</v>
      </c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8" ht="42">
      <c r="A7" s="219"/>
      <c r="B7" s="33"/>
      <c r="C7" s="75" t="s">
        <v>8</v>
      </c>
      <c r="D7" s="34"/>
      <c r="E7" s="75" t="s">
        <v>217</v>
      </c>
      <c r="F7" s="34"/>
      <c r="G7" s="75" t="s">
        <v>218</v>
      </c>
      <c r="H7" s="33"/>
      <c r="I7" s="173" t="s">
        <v>219</v>
      </c>
      <c r="J7" s="34"/>
      <c r="K7" s="75" t="s">
        <v>220</v>
      </c>
      <c r="L7" s="34"/>
      <c r="M7" s="173" t="s">
        <v>221</v>
      </c>
      <c r="N7" s="170"/>
    </row>
    <row r="8" spans="1:18" ht="37.5" customHeight="1">
      <c r="A8" s="56" t="s">
        <v>30</v>
      </c>
      <c r="B8" s="33"/>
      <c r="C8" s="38">
        <v>394611000</v>
      </c>
      <c r="D8" s="77"/>
      <c r="E8" s="38">
        <v>2610</v>
      </c>
      <c r="F8" s="77"/>
      <c r="G8" s="38">
        <v>1827</v>
      </c>
      <c r="H8" s="33"/>
      <c r="I8" s="172">
        <v>-0.3</v>
      </c>
      <c r="J8" s="33"/>
      <c r="K8" s="38">
        <v>720954297000</v>
      </c>
      <c r="L8" s="33"/>
      <c r="M8" s="224" t="s">
        <v>237</v>
      </c>
      <c r="N8" s="224"/>
      <c r="Q8" s="71"/>
      <c r="R8" s="189"/>
    </row>
    <row r="9" spans="1:18" ht="39" customHeight="1">
      <c r="A9" s="56" t="s">
        <v>152</v>
      </c>
      <c r="B9" s="33"/>
      <c r="C9" s="38">
        <v>158266170</v>
      </c>
      <c r="D9" s="77"/>
      <c r="E9" s="38">
        <v>2000</v>
      </c>
      <c r="F9" s="77"/>
      <c r="G9" s="38">
        <v>1400</v>
      </c>
      <c r="H9" s="33"/>
      <c r="I9" s="172">
        <v>-0.3</v>
      </c>
      <c r="J9" s="33"/>
      <c r="K9" s="38">
        <v>221572638000</v>
      </c>
      <c r="L9" s="33"/>
      <c r="M9" s="224" t="s">
        <v>237</v>
      </c>
      <c r="N9" s="224"/>
      <c r="Q9" s="71"/>
      <c r="R9" s="189"/>
    </row>
    <row r="10" spans="1:18" ht="35.25" customHeight="1">
      <c r="A10" s="56" t="s">
        <v>205</v>
      </c>
      <c r="B10" s="33"/>
      <c r="C10" s="38">
        <v>13115430</v>
      </c>
      <c r="D10" s="77"/>
      <c r="E10" s="38">
        <v>2619</v>
      </c>
      <c r="F10" s="77"/>
      <c r="G10" s="38">
        <v>2488.0500000000002</v>
      </c>
      <c r="H10" s="33"/>
      <c r="I10" s="172">
        <v>-0.05</v>
      </c>
      <c r="J10" s="33"/>
      <c r="K10" s="38">
        <v>32631845612</v>
      </c>
      <c r="L10" s="33"/>
      <c r="M10" s="224" t="s">
        <v>237</v>
      </c>
      <c r="N10" s="224"/>
      <c r="Q10" s="71"/>
      <c r="R10" s="189"/>
    </row>
    <row r="11" spans="1:18" ht="30" customHeight="1" thickBot="1">
      <c r="A11" s="169" t="s">
        <v>42</v>
      </c>
      <c r="B11" s="33"/>
      <c r="C11" s="80">
        <f>SUM(C8:C10)</f>
        <v>565992600</v>
      </c>
      <c r="D11" s="33"/>
      <c r="E11" s="168"/>
      <c r="F11" s="33"/>
      <c r="G11" s="168"/>
      <c r="H11" s="33"/>
      <c r="I11" s="80"/>
      <c r="J11" s="31"/>
      <c r="K11" s="81">
        <f>SUM(K8:K10)</f>
        <v>975158780612</v>
      </c>
      <c r="L11" s="31"/>
      <c r="M11" s="171"/>
      <c r="N11" s="31"/>
    </row>
    <row r="12" spans="1:18" ht="30" customHeight="1" thickTop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4" spans="1:18" ht="30" customHeight="1">
      <c r="G14" s="180"/>
      <c r="Q14" s="71"/>
    </row>
    <row r="15" spans="1:18" ht="30" customHeight="1">
      <c r="G15" s="187"/>
    </row>
    <row r="16" spans="1:18" ht="30" customHeight="1">
      <c r="G16" s="187"/>
    </row>
  </sheetData>
  <autoFilter ref="A1:A14" xr:uid="{00000000-0001-0000-0E00-000000000000}"/>
  <mergeCells count="10">
    <mergeCell ref="M8:N8"/>
    <mergeCell ref="M9:N9"/>
    <mergeCell ref="M10:N10"/>
    <mergeCell ref="A1:N1"/>
    <mergeCell ref="A2:N2"/>
    <mergeCell ref="A3:N3"/>
    <mergeCell ref="A4:N4"/>
    <mergeCell ref="A6:A7"/>
    <mergeCell ref="A5:N5"/>
    <mergeCell ref="C6:N6"/>
  </mergeCells>
  <pageMargins left="0.39" right="0.39" top="0.39" bottom="0.39" header="0" footer="0"/>
  <pageSetup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5"/>
  <sheetViews>
    <sheetView rightToLeft="1" view="pageBreakPreview" zoomScaleNormal="100" zoomScaleSheetLayoutView="100" workbookViewId="0">
      <selection activeCell="L7" sqref="L7:L9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20.140625" style="4" customWidth="1"/>
    <col min="7" max="7" width="1.28515625" style="4" customWidth="1"/>
    <col min="8" max="8" width="20.7109375" style="25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2" customWidth="1"/>
    <col min="14" max="14" width="17.85546875" style="12" bestFit="1" customWidth="1"/>
    <col min="15" max="15" width="18.5703125" style="29" customWidth="1"/>
    <col min="16" max="16" width="9.140625" style="12"/>
    <col min="17" max="17" width="20.140625" style="12" customWidth="1"/>
    <col min="18" max="16384" width="9.140625" style="12"/>
  </cols>
  <sheetData>
    <row r="1" spans="1:17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7" ht="30" customHeight="1">
      <c r="A2" s="202" t="s">
        <v>119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7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7" ht="30" customHeight="1">
      <c r="A4" s="3" t="s">
        <v>58</v>
      </c>
      <c r="B4" s="203" t="s">
        <v>59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</row>
    <row r="5" spans="1:17" ht="30" customHeight="1">
      <c r="D5" s="1" t="s">
        <v>233</v>
      </c>
      <c r="F5" s="204" t="s">
        <v>4</v>
      </c>
      <c r="G5" s="204"/>
      <c r="H5" s="204"/>
      <c r="J5" s="225" t="s">
        <v>239</v>
      </c>
      <c r="K5" s="225"/>
      <c r="L5" s="225"/>
    </row>
    <row r="6" spans="1:17" ht="42" customHeight="1">
      <c r="A6" s="204" t="s">
        <v>60</v>
      </c>
      <c r="B6" s="204"/>
      <c r="D6" s="1" t="s">
        <v>61</v>
      </c>
      <c r="F6" s="1" t="s">
        <v>62</v>
      </c>
      <c r="H6" s="27" t="s">
        <v>63</v>
      </c>
      <c r="J6" s="51" t="s">
        <v>61</v>
      </c>
      <c r="L6" s="30" t="s">
        <v>13</v>
      </c>
      <c r="Q6" s="28"/>
    </row>
    <row r="7" spans="1:17" ht="30" customHeight="1">
      <c r="A7" s="206" t="s">
        <v>64</v>
      </c>
      <c r="B7" s="206"/>
      <c r="D7" s="6">
        <v>39055326</v>
      </c>
      <c r="F7" s="6">
        <v>412282191690</v>
      </c>
      <c r="H7" s="24">
        <v>-412303542134</v>
      </c>
      <c r="J7" s="8">
        <f>D7+F7+H7</f>
        <v>17704882</v>
      </c>
      <c r="L7" s="53">
        <f>O9/4396059434879</f>
        <v>0</v>
      </c>
    </row>
    <row r="8" spans="1:17" ht="30" customHeight="1">
      <c r="A8" s="205" t="s">
        <v>65</v>
      </c>
      <c r="B8" s="205"/>
      <c r="D8" s="8">
        <v>5560808</v>
      </c>
      <c r="F8" s="8">
        <v>20824</v>
      </c>
      <c r="H8" s="25">
        <v>-1287000</v>
      </c>
      <c r="J8" s="8">
        <f t="shared" ref="J8:J9" si="0">D8+F8+H8</f>
        <v>4294632</v>
      </c>
      <c r="L8" s="53">
        <f t="shared" ref="L8:L9" si="1">O10/4396059434879</f>
        <v>0</v>
      </c>
      <c r="O8" s="8"/>
      <c r="Q8" s="28"/>
    </row>
    <row r="9" spans="1:17" ht="30" customHeight="1">
      <c r="A9" s="205" t="s">
        <v>66</v>
      </c>
      <c r="B9" s="205"/>
      <c r="D9" s="8">
        <v>10452292</v>
      </c>
      <c r="F9" s="8">
        <v>65930</v>
      </c>
      <c r="H9" s="25">
        <v>-630000</v>
      </c>
      <c r="J9" s="8">
        <f t="shared" si="0"/>
        <v>9888222</v>
      </c>
      <c r="L9" s="53">
        <f t="shared" si="1"/>
        <v>0</v>
      </c>
      <c r="O9" s="52"/>
      <c r="Q9" s="28"/>
    </row>
    <row r="10" spans="1:17" ht="30" customHeight="1" thickBot="1">
      <c r="A10" s="202" t="s">
        <v>42</v>
      </c>
      <c r="B10" s="202"/>
      <c r="D10" s="21">
        <f>D7+D8+D9</f>
        <v>55068426</v>
      </c>
      <c r="E10" s="14"/>
      <c r="F10" s="46">
        <f>F7+F8+F9</f>
        <v>412282278444</v>
      </c>
      <c r="G10" s="14"/>
      <c r="H10" s="26">
        <f>H7+H8+H9</f>
        <v>-412305459134</v>
      </c>
      <c r="I10" s="14"/>
      <c r="J10" s="46">
        <f>J7+J8+J9</f>
        <v>31887736</v>
      </c>
      <c r="K10" s="14"/>
      <c r="L10" s="54">
        <f>L7+L8+L9</f>
        <v>0</v>
      </c>
      <c r="Q10" s="28"/>
    </row>
    <row r="11" spans="1:17" ht="30" customHeight="1" thickTop="1">
      <c r="F11" s="8"/>
      <c r="L11" s="15"/>
      <c r="Q11" s="49"/>
    </row>
    <row r="12" spans="1:17" ht="30" customHeight="1">
      <c r="F12" s="8"/>
    </row>
    <row r="13" spans="1:17" ht="30" customHeight="1">
      <c r="F13" s="8"/>
      <c r="J13" s="8"/>
    </row>
    <row r="14" spans="1:17" ht="30" customHeight="1">
      <c r="F14" s="8"/>
      <c r="J14" s="8"/>
    </row>
    <row r="15" spans="1:17" ht="30" customHeight="1">
      <c r="F15" s="8"/>
    </row>
  </sheetData>
  <mergeCells count="11">
    <mergeCell ref="A10:B10"/>
    <mergeCell ref="A6:B6"/>
    <mergeCell ref="A7:B7"/>
    <mergeCell ref="A8:B8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1"/>
  <sheetViews>
    <sheetView rightToLeft="1" view="pageBreakPreview" zoomScaleNormal="100" zoomScaleSheetLayoutView="100" workbookViewId="0">
      <selection activeCell="I7" sqref="I7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3.1406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7.42578125" style="4" customWidth="1"/>
    <col min="10" max="10" width="1.28515625" style="4" customWidth="1"/>
    <col min="11" max="11" width="12.28515625" style="4" customWidth="1"/>
    <col min="12" max="12" width="1.28515625" style="4" customWidth="1"/>
    <col min="13" max="13" width="15.5703125" style="4" customWidth="1"/>
    <col min="14" max="14" width="0.28515625" style="12" customWidth="1"/>
    <col min="15" max="16384" width="9.140625" style="12"/>
  </cols>
  <sheetData>
    <row r="1" spans="1:13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30" customHeight="1">
      <c r="A2" s="202" t="s">
        <v>122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30" customHeight="1">
      <c r="A4" s="203" t="s">
        <v>104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30" customHeight="1">
      <c r="A5" s="204" t="s">
        <v>69</v>
      </c>
      <c r="C5" s="204" t="s">
        <v>75</v>
      </c>
      <c r="D5" s="204"/>
      <c r="E5" s="204"/>
      <c r="F5" s="204"/>
      <c r="G5" s="204"/>
      <c r="I5" s="208" t="s">
        <v>76</v>
      </c>
      <c r="J5" s="208"/>
      <c r="K5" s="208"/>
      <c r="L5" s="208"/>
      <c r="M5" s="208"/>
    </row>
    <row r="6" spans="1:13" ht="30" customHeight="1">
      <c r="A6" s="204"/>
      <c r="C6" s="11" t="s">
        <v>102</v>
      </c>
      <c r="D6" s="5"/>
      <c r="E6" s="11" t="s">
        <v>100</v>
      </c>
      <c r="F6" s="5"/>
      <c r="G6" s="11" t="s">
        <v>103</v>
      </c>
      <c r="I6" s="11" t="s">
        <v>102</v>
      </c>
      <c r="J6" s="5"/>
      <c r="K6" s="11" t="s">
        <v>100</v>
      </c>
      <c r="L6" s="5"/>
      <c r="M6" s="11" t="s">
        <v>103</v>
      </c>
    </row>
    <row r="7" spans="1:13" ht="30" customHeight="1">
      <c r="A7" s="19" t="s">
        <v>64</v>
      </c>
      <c r="C7" s="6">
        <v>126243</v>
      </c>
      <c r="E7" s="6">
        <v>0</v>
      </c>
      <c r="G7" s="6">
        <f>C7+E7</f>
        <v>126243</v>
      </c>
      <c r="I7" s="6">
        <v>126243</v>
      </c>
      <c r="K7" s="6">
        <v>0</v>
      </c>
      <c r="M7" s="8">
        <f>I7+K7</f>
        <v>126243</v>
      </c>
    </row>
    <row r="8" spans="1:13" ht="30" customHeight="1">
      <c r="A8" s="20" t="s">
        <v>65</v>
      </c>
      <c r="C8" s="8">
        <v>20824</v>
      </c>
      <c r="E8" s="25">
        <v>0</v>
      </c>
      <c r="G8" s="8">
        <f t="shared" ref="G8:G9" si="0">C8+E8</f>
        <v>20824</v>
      </c>
      <c r="I8" s="8">
        <v>20824</v>
      </c>
      <c r="K8" s="25">
        <v>0</v>
      </c>
      <c r="M8" s="8">
        <f t="shared" ref="M8:M9" si="1">I8+K8</f>
        <v>20824</v>
      </c>
    </row>
    <row r="9" spans="1:13" ht="30" customHeight="1">
      <c r="A9" s="20" t="s">
        <v>66</v>
      </c>
      <c r="C9" s="8">
        <v>65930</v>
      </c>
      <c r="E9" s="8">
        <v>0</v>
      </c>
      <c r="G9" s="8">
        <f t="shared" si="0"/>
        <v>65930</v>
      </c>
      <c r="I9" s="8">
        <v>65930</v>
      </c>
      <c r="K9" s="8">
        <v>0</v>
      </c>
      <c r="M9" s="8">
        <f t="shared" si="1"/>
        <v>65930</v>
      </c>
    </row>
    <row r="10" spans="1:13" ht="30" customHeight="1" thickBot="1">
      <c r="A10" s="14" t="s">
        <v>42</v>
      </c>
      <c r="C10" s="21">
        <f>SUM(C7:C9)</f>
        <v>212997</v>
      </c>
      <c r="D10" s="14"/>
      <c r="E10" s="151">
        <f>SUM(E7:E9)</f>
        <v>0</v>
      </c>
      <c r="F10" s="14"/>
      <c r="G10" s="21">
        <f>SUM(G7:G9)</f>
        <v>212997</v>
      </c>
      <c r="H10" s="14"/>
      <c r="I10" s="21">
        <f>SUM(I7:I9)</f>
        <v>212997</v>
      </c>
      <c r="J10" s="14"/>
      <c r="K10" s="167">
        <f>SUM(K7:K9)</f>
        <v>0</v>
      </c>
      <c r="L10" s="14"/>
      <c r="M10" s="21">
        <f>SUM(M7:M9)</f>
        <v>212997</v>
      </c>
    </row>
    <row r="11" spans="1:13" ht="30" customHeight="1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3"/>
  <sheetViews>
    <sheetView rightToLeft="1" view="pageBreakPreview" zoomScaleNormal="100" zoomScaleSheetLayoutView="100" workbookViewId="0">
      <selection activeCell="J12" sqref="J12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1" customWidth="1"/>
    <col min="9" max="9" width="1.28515625" style="41" customWidth="1"/>
    <col min="10" max="10" width="15.42578125" style="41" customWidth="1"/>
    <col min="11" max="11" width="0.28515625" style="12" customWidth="1"/>
    <col min="12" max="12" width="9.140625" style="12"/>
    <col min="13" max="13" width="20.42578125" style="12" customWidth="1"/>
    <col min="14" max="14" width="9.140625" style="29"/>
    <col min="15" max="15" width="9.140625" style="12"/>
    <col min="16" max="16" width="20" style="12" customWidth="1"/>
    <col min="17" max="16384" width="9.140625" style="12"/>
  </cols>
  <sheetData>
    <row r="1" spans="1:19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9" ht="30" customHeight="1">
      <c r="A2" s="202" t="s">
        <v>122</v>
      </c>
      <c r="B2" s="202"/>
      <c r="C2" s="202"/>
      <c r="D2" s="202"/>
      <c r="E2" s="202"/>
      <c r="F2" s="202"/>
      <c r="G2" s="202"/>
      <c r="H2" s="202"/>
      <c r="I2" s="202"/>
      <c r="J2" s="202"/>
    </row>
    <row r="3" spans="1:19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</row>
    <row r="4" spans="1:19" ht="30" customHeight="1">
      <c r="A4" s="3" t="s">
        <v>68</v>
      </c>
      <c r="B4" s="203" t="s">
        <v>223</v>
      </c>
      <c r="C4" s="203"/>
      <c r="D4" s="203"/>
      <c r="E4" s="203"/>
      <c r="F4" s="203"/>
      <c r="G4" s="203"/>
      <c r="H4" s="203"/>
      <c r="I4" s="203"/>
      <c r="J4" s="203"/>
    </row>
    <row r="5" spans="1:19" ht="37.5" customHeight="1">
      <c r="A5" s="204" t="s">
        <v>69</v>
      </c>
      <c r="B5" s="204"/>
      <c r="D5" s="1" t="s">
        <v>70</v>
      </c>
      <c r="F5" s="1" t="s">
        <v>61</v>
      </c>
      <c r="H5" s="16" t="s">
        <v>71</v>
      </c>
      <c r="J5" s="186" t="s">
        <v>72</v>
      </c>
    </row>
    <row r="6" spans="1:19" ht="30" customHeight="1">
      <c r="A6" s="206" t="s">
        <v>224</v>
      </c>
      <c r="B6" s="206"/>
      <c r="D6" s="42" t="s">
        <v>131</v>
      </c>
      <c r="F6" s="125">
        <f>'درآمد سرمایه گذاری در سهام'!I72</f>
        <v>-139167991159.04541</v>
      </c>
      <c r="H6" s="184">
        <v>0</v>
      </c>
      <c r="J6" s="8">
        <v>0</v>
      </c>
      <c r="M6" s="28"/>
      <c r="P6" s="28"/>
      <c r="S6" s="28"/>
    </row>
    <row r="7" spans="1:19" ht="30" customHeight="1">
      <c r="A7" s="205" t="s">
        <v>225</v>
      </c>
      <c r="B7" s="205"/>
      <c r="D7" s="43" t="s">
        <v>73</v>
      </c>
      <c r="F7" s="8">
        <v>0</v>
      </c>
      <c r="H7" s="50">
        <f>F7/F12</f>
        <v>0</v>
      </c>
      <c r="J7" s="50">
        <v>0</v>
      </c>
      <c r="M7" s="28"/>
      <c r="P7" s="28"/>
    </row>
    <row r="8" spans="1:19" ht="30" customHeight="1">
      <c r="A8" s="205" t="s">
        <v>226</v>
      </c>
      <c r="B8" s="205"/>
      <c r="D8" s="43" t="s">
        <v>132</v>
      </c>
      <c r="F8" s="8">
        <v>0</v>
      </c>
      <c r="H8" s="50">
        <f>F8/F12</f>
        <v>0</v>
      </c>
      <c r="J8" s="50">
        <v>0</v>
      </c>
      <c r="M8" s="28"/>
    </row>
    <row r="9" spans="1:19" ht="30" customHeight="1">
      <c r="A9" s="205" t="s">
        <v>227</v>
      </c>
      <c r="B9" s="205"/>
      <c r="D9" s="43" t="s">
        <v>133</v>
      </c>
      <c r="F9" s="8">
        <f>'درآمد سپرده بانکی'!D10</f>
        <v>212997</v>
      </c>
      <c r="H9" s="8">
        <v>0</v>
      </c>
      <c r="J9" s="50">
        <v>0</v>
      </c>
      <c r="M9" s="28"/>
    </row>
    <row r="10" spans="1:19" ht="30" customHeight="1">
      <c r="A10" s="205" t="s">
        <v>229</v>
      </c>
      <c r="B10" s="205"/>
      <c r="D10" s="43" t="s">
        <v>134</v>
      </c>
      <c r="F10" s="8">
        <f>'درآمد اعمال اختیار'!S39</f>
        <v>0</v>
      </c>
      <c r="H10" s="8">
        <f>F10/F12</f>
        <v>0</v>
      </c>
      <c r="J10" s="50">
        <v>0</v>
      </c>
      <c r="M10" s="28"/>
    </row>
    <row r="11" spans="1:19" ht="30" customHeight="1">
      <c r="A11" s="205" t="s">
        <v>74</v>
      </c>
      <c r="B11" s="205"/>
      <c r="D11" s="43" t="s">
        <v>228</v>
      </c>
      <c r="F11" s="25">
        <f>'سایر درآمدها'!D10</f>
        <v>1843213028</v>
      </c>
      <c r="H11" s="55">
        <f>F11/F12</f>
        <v>-1.3422311049744092E-2</v>
      </c>
      <c r="J11" s="50">
        <f t="shared" ref="J11" si="0">F11/4877292711622</f>
        <v>3.7791724568997999E-4</v>
      </c>
      <c r="M11" s="49"/>
      <c r="P11" s="49"/>
    </row>
    <row r="12" spans="1:19" ht="30" customHeight="1">
      <c r="A12" s="226" t="s">
        <v>42</v>
      </c>
      <c r="B12" s="226"/>
      <c r="D12" s="8"/>
      <c r="F12" s="125">
        <f>SUM(F6:F11)</f>
        <v>-137324565134.04541</v>
      </c>
      <c r="G12" s="14"/>
      <c r="H12" s="50">
        <f>SUM(H6:H11)</f>
        <v>-1.3422311049744092E-2</v>
      </c>
      <c r="I12" s="18"/>
      <c r="J12" s="185">
        <v>0</v>
      </c>
    </row>
    <row r="14" spans="1:19" ht="30" customHeight="1">
      <c r="F14" s="12"/>
    </row>
    <row r="15" spans="1:19" ht="30" customHeight="1">
      <c r="F15" s="28"/>
    </row>
    <row r="16" spans="1:19" ht="30" customHeight="1">
      <c r="F16" s="49"/>
    </row>
    <row r="17" spans="2:13" ht="30" customHeight="1">
      <c r="B17" s="8"/>
      <c r="F17" s="28"/>
    </row>
    <row r="18" spans="2:13" ht="30" customHeight="1">
      <c r="B18" s="8"/>
      <c r="F18" s="8"/>
      <c r="J18" s="126"/>
    </row>
    <row r="19" spans="2:13" ht="30" customHeight="1">
      <c r="B19" s="8"/>
      <c r="F19" s="8"/>
      <c r="J19" s="126"/>
    </row>
    <row r="20" spans="2:13" ht="30" customHeight="1">
      <c r="B20" s="8"/>
      <c r="F20" s="8"/>
      <c r="M20" s="28"/>
    </row>
    <row r="21" spans="2:13" ht="30" customHeight="1">
      <c r="B21" s="8"/>
      <c r="F21" s="8"/>
    </row>
    <row r="22" spans="2:13" ht="30" customHeight="1">
      <c r="F22" s="8"/>
    </row>
    <row r="23" spans="2:13" ht="30" customHeight="1">
      <c r="F23" s="8"/>
    </row>
  </sheetData>
  <mergeCells count="12">
    <mergeCell ref="A12:B12"/>
    <mergeCell ref="A6:B6"/>
    <mergeCell ref="A7:B7"/>
    <mergeCell ref="A8:B8"/>
    <mergeCell ref="A9:B9"/>
    <mergeCell ref="A11:B11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  <ignoredErrors>
    <ignoredError sqref="A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W85"/>
  <sheetViews>
    <sheetView rightToLeft="1" view="pageBreakPreview" topLeftCell="A30" zoomScaleNormal="100" zoomScaleSheetLayoutView="100" workbookViewId="0">
      <selection activeCell="A54" sqref="A54:XFD58"/>
    </sheetView>
  </sheetViews>
  <sheetFormatPr defaultRowHeight="30" customHeight="1"/>
  <cols>
    <col min="1" max="1" width="27.140625" style="60" bestFit="1" customWidth="1"/>
    <col min="2" max="2" width="1.28515625" style="60" customWidth="1"/>
    <col min="3" max="3" width="18.28515625" style="60" customWidth="1"/>
    <col min="4" max="4" width="1.28515625" style="60" customWidth="1"/>
    <col min="5" max="5" width="21.140625" style="61" customWidth="1"/>
    <col min="6" max="6" width="1.28515625" style="60" customWidth="1"/>
    <col min="7" max="7" width="18.7109375" style="60" customWidth="1"/>
    <col min="8" max="8" width="1.28515625" style="60" customWidth="1"/>
    <col min="9" max="9" width="20.85546875" style="61" customWidth="1"/>
    <col min="10" max="10" width="1.28515625" style="60" customWidth="1"/>
    <col min="11" max="11" width="19.5703125" style="60" customWidth="1"/>
    <col min="12" max="12" width="1.28515625" style="60" customWidth="1"/>
    <col min="13" max="13" width="22.7109375" style="60" customWidth="1"/>
    <col min="14" max="14" width="1.28515625" style="60" customWidth="1"/>
    <col min="15" max="15" width="21.28515625" style="62" customWidth="1"/>
    <col min="16" max="16" width="1.28515625" style="60" customWidth="1"/>
    <col min="17" max="17" width="21.85546875" style="61" customWidth="1"/>
    <col min="18" max="18" width="23" style="61" customWidth="1"/>
    <col min="19" max="19" width="1.28515625" style="60" customWidth="1"/>
    <col min="20" max="20" width="17" style="60" customWidth="1"/>
    <col min="21" max="21" width="0.28515625" style="59" customWidth="1"/>
    <col min="22" max="22" width="9.140625" style="59"/>
    <col min="23" max="23" width="16.140625" style="59" bestFit="1" customWidth="1"/>
    <col min="24" max="16384" width="9.140625" style="59"/>
  </cols>
  <sheetData>
    <row r="1" spans="1:20" ht="30" customHeight="1">
      <c r="A1" s="227" t="s">
        <v>118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</row>
    <row r="2" spans="1:20" ht="30" customHeight="1">
      <c r="A2" s="227" t="s">
        <v>123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1:20" ht="30" customHeight="1">
      <c r="A3" s="227" t="s">
        <v>238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</row>
    <row r="4" spans="1:20" ht="30" customHeight="1">
      <c r="A4" s="234" t="s">
        <v>135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</row>
    <row r="5" spans="1:20" ht="30" customHeight="1">
      <c r="A5" s="39"/>
      <c r="B5" s="39"/>
      <c r="C5" s="235" t="s">
        <v>75</v>
      </c>
      <c r="D5" s="235"/>
      <c r="E5" s="235"/>
      <c r="F5" s="235"/>
      <c r="G5" s="235"/>
      <c r="H5" s="235"/>
      <c r="I5" s="235"/>
      <c r="J5" s="235"/>
      <c r="K5" s="235"/>
      <c r="L5" s="39"/>
      <c r="M5" s="235" t="s">
        <v>76</v>
      </c>
      <c r="N5" s="235"/>
      <c r="O5" s="235"/>
      <c r="P5" s="235"/>
      <c r="Q5" s="235"/>
      <c r="R5" s="235"/>
      <c r="S5" s="235"/>
      <c r="T5" s="235"/>
    </row>
    <row r="6" spans="1:20" ht="30" customHeight="1">
      <c r="A6" s="227" t="s">
        <v>77</v>
      </c>
      <c r="B6" s="39"/>
      <c r="C6" s="229" t="s">
        <v>78</v>
      </c>
      <c r="D6" s="76"/>
      <c r="E6" s="230" t="s">
        <v>79</v>
      </c>
      <c r="F6" s="76"/>
      <c r="G6" s="229" t="s">
        <v>80</v>
      </c>
      <c r="H6" s="76"/>
      <c r="I6" s="91" t="s">
        <v>42</v>
      </c>
      <c r="J6" s="92"/>
      <c r="K6" s="92"/>
      <c r="L6" s="39"/>
      <c r="M6" s="229" t="s">
        <v>78</v>
      </c>
      <c r="N6" s="76"/>
      <c r="O6" s="232" t="s">
        <v>79</v>
      </c>
      <c r="P6" s="76"/>
      <c r="Q6" s="230" t="s">
        <v>80</v>
      </c>
      <c r="R6" s="91" t="s">
        <v>42</v>
      </c>
      <c r="S6" s="92"/>
      <c r="T6" s="92"/>
    </row>
    <row r="7" spans="1:20" ht="30" customHeight="1">
      <c r="A7" s="228"/>
      <c r="B7" s="39"/>
      <c r="C7" s="228"/>
      <c r="D7" s="39"/>
      <c r="E7" s="231"/>
      <c r="F7" s="39"/>
      <c r="G7" s="228"/>
      <c r="H7" s="39"/>
      <c r="I7" s="93" t="s">
        <v>61</v>
      </c>
      <c r="J7" s="76"/>
      <c r="K7" s="91" t="s">
        <v>71</v>
      </c>
      <c r="L7" s="39"/>
      <c r="M7" s="228"/>
      <c r="N7" s="39"/>
      <c r="O7" s="233"/>
      <c r="P7" s="39"/>
      <c r="Q7" s="231"/>
      <c r="R7" s="93" t="s">
        <v>61</v>
      </c>
      <c r="S7" s="76"/>
      <c r="T7" s="91" t="s">
        <v>71</v>
      </c>
    </row>
    <row r="8" spans="1:20" ht="30" hidden="1" customHeight="1">
      <c r="A8" s="94" t="s">
        <v>14</v>
      </c>
      <c r="B8" s="82"/>
      <c r="C8" s="78">
        <v>0</v>
      </c>
      <c r="D8" s="82"/>
      <c r="E8" s="122">
        <f>'درآمد ناشی از تغییر قیمت اوراق'!E32</f>
        <v>0</v>
      </c>
      <c r="F8" s="82"/>
      <c r="G8" s="122">
        <f>VLOOKUP(A8,'درآمد ناشی از فروش  '!$A$7:$I$68,9,0)</f>
        <v>0</v>
      </c>
      <c r="H8" s="82"/>
      <c r="I8" s="122">
        <f>C8+E8+G8</f>
        <v>0</v>
      </c>
      <c r="J8" s="82"/>
      <c r="K8" s="84"/>
      <c r="L8" s="82"/>
      <c r="M8" s="78">
        <f>'درآمد سود سهام'!S27</f>
        <v>0</v>
      </c>
      <c r="N8" s="82"/>
      <c r="O8" s="183">
        <f>'درآمد ناشی از تغییر قیمت اوراق'!I32</f>
        <v>0</v>
      </c>
      <c r="P8" s="82"/>
      <c r="Q8" s="85">
        <f>'درآمد ناشی از فروش  '!Q29</f>
        <v>0</v>
      </c>
      <c r="R8" s="83">
        <f>M8+O8+Q8</f>
        <v>0</v>
      </c>
      <c r="S8" s="82"/>
      <c r="T8" s="84"/>
    </row>
    <row r="9" spans="1:20" ht="30" hidden="1" customHeight="1">
      <c r="A9" s="57" t="s">
        <v>141</v>
      </c>
      <c r="B9" s="82"/>
      <c r="C9" s="38">
        <v>0</v>
      </c>
      <c r="D9" s="82"/>
      <c r="E9" s="122">
        <f>'درآمد ناشی از تغییر قیمت اوراق'!E21</f>
        <v>0</v>
      </c>
      <c r="F9" s="82"/>
      <c r="G9" s="122">
        <f>'درآمد ناشی از فروش  '!I52</f>
        <v>0</v>
      </c>
      <c r="H9" s="82"/>
      <c r="I9" s="122">
        <f t="shared" ref="I9:I71" si="0">C9+E9+G9</f>
        <v>0</v>
      </c>
      <c r="J9" s="82"/>
      <c r="K9" s="87"/>
      <c r="L9" s="82"/>
      <c r="M9" s="38">
        <v>0</v>
      </c>
      <c r="N9" s="82"/>
      <c r="O9" s="122">
        <f>'درآمد ناشی از تغییر قیمت اوراق'!I21</f>
        <v>0</v>
      </c>
      <c r="P9" s="82"/>
      <c r="Q9" s="122">
        <f>'درآمد ناشی از فروش  '!Q52</f>
        <v>0</v>
      </c>
      <c r="R9" s="122">
        <f t="shared" ref="R9:R71" si="1">M9+O9+Q9</f>
        <v>0</v>
      </c>
      <c r="S9" s="82"/>
      <c r="T9" s="87"/>
    </row>
    <row r="10" spans="1:20" ht="30" hidden="1" customHeight="1">
      <c r="A10" s="57" t="s">
        <v>155</v>
      </c>
      <c r="B10" s="82"/>
      <c r="C10" s="38">
        <v>0</v>
      </c>
      <c r="D10" s="82"/>
      <c r="E10" s="122">
        <v>0</v>
      </c>
      <c r="F10" s="82"/>
      <c r="G10" s="122">
        <f>'درآمد ناشی از فروش  '!I49</f>
        <v>0</v>
      </c>
      <c r="H10" s="39"/>
      <c r="I10" s="122">
        <f t="shared" si="0"/>
        <v>0</v>
      </c>
      <c r="J10" s="39"/>
      <c r="K10" s="124"/>
      <c r="L10" s="82"/>
      <c r="M10" s="38">
        <v>0</v>
      </c>
      <c r="N10" s="82"/>
      <c r="O10" s="122">
        <v>0</v>
      </c>
      <c r="P10" s="82"/>
      <c r="Q10" s="122">
        <f>'درآمد ناشی از فروش  '!Q49</f>
        <v>0</v>
      </c>
      <c r="R10" s="122">
        <f t="shared" si="1"/>
        <v>0</v>
      </c>
      <c r="S10" s="82"/>
      <c r="T10" s="87"/>
    </row>
    <row r="11" spans="1:20" ht="30" hidden="1" customHeight="1">
      <c r="A11" s="57" t="s">
        <v>16</v>
      </c>
      <c r="B11" s="82"/>
      <c r="C11" s="38">
        <v>0</v>
      </c>
      <c r="D11" s="82"/>
      <c r="E11" s="122">
        <v>0</v>
      </c>
      <c r="F11" s="82"/>
      <c r="G11" s="122">
        <f>VLOOKUP(A11,'درآمد ناشی از فروش  '!$A$7:$I$68,9,0)</f>
        <v>0</v>
      </c>
      <c r="H11" s="39"/>
      <c r="I11" s="122">
        <f t="shared" si="0"/>
        <v>0</v>
      </c>
      <c r="J11" s="39"/>
      <c r="K11" s="124"/>
      <c r="L11" s="82"/>
      <c r="M11" s="38">
        <v>0</v>
      </c>
      <c r="N11" s="82"/>
      <c r="O11" s="122">
        <v>0</v>
      </c>
      <c r="P11" s="82"/>
      <c r="Q11" s="83">
        <f>VLOOKUP(A11,'درآمد ناشی از فروش  '!$A$7:$Q$67,17,0)</f>
        <v>0</v>
      </c>
      <c r="R11" s="83">
        <f t="shared" si="1"/>
        <v>0</v>
      </c>
      <c r="S11" s="82"/>
      <c r="T11" s="87"/>
    </row>
    <row r="12" spans="1:20" ht="30" customHeight="1">
      <c r="A12" s="57" t="s">
        <v>128</v>
      </c>
      <c r="B12" s="82"/>
      <c r="C12" s="38">
        <f>'درآمد سود سهام'!M16</f>
        <v>16909078014</v>
      </c>
      <c r="D12" s="82"/>
      <c r="E12" s="122">
        <f>'درآمد ناشی از تغییر قیمت اوراق'!E15</f>
        <v>-47892037964.799011</v>
      </c>
      <c r="F12" s="82"/>
      <c r="G12" s="122">
        <f>'درآمد ناشی از فروش  '!I25</f>
        <v>-3002333480</v>
      </c>
      <c r="H12" s="82"/>
      <c r="I12" s="122">
        <f t="shared" si="0"/>
        <v>-33985293430.799011</v>
      </c>
      <c r="J12" s="82"/>
      <c r="K12" s="87"/>
      <c r="L12" s="82"/>
      <c r="M12" s="38">
        <f>'درآمد سود سهام'!S16</f>
        <v>16909078014</v>
      </c>
      <c r="N12" s="82"/>
      <c r="O12" s="122">
        <f>'درآمد ناشی از تغییر قیمت اوراق'!I15</f>
        <v>-47892037964.799011</v>
      </c>
      <c r="P12" s="82"/>
      <c r="Q12" s="122">
        <f>'درآمد ناشی از فروش  '!Q25</f>
        <v>-3002333480</v>
      </c>
      <c r="R12" s="122">
        <f t="shared" si="1"/>
        <v>-33985293430.799011</v>
      </c>
      <c r="S12" s="82"/>
      <c r="T12" s="87"/>
    </row>
    <row r="13" spans="1:20" ht="30" customHeight="1">
      <c r="A13" s="57" t="s">
        <v>232</v>
      </c>
      <c r="B13" s="82"/>
      <c r="C13" s="38">
        <v>0</v>
      </c>
      <c r="D13" s="82"/>
      <c r="E13" s="122">
        <f>'درآمد ناشی از تغییر قیمت اوراق'!E16</f>
        <v>0</v>
      </c>
      <c r="F13" s="82"/>
      <c r="G13" s="122">
        <f>'درآمد ناشی از فروش  '!I26</f>
        <v>3489873971</v>
      </c>
      <c r="H13" s="82"/>
      <c r="I13" s="122">
        <f t="shared" si="0"/>
        <v>3489873971</v>
      </c>
      <c r="J13" s="82"/>
      <c r="K13" s="87"/>
      <c r="L13" s="82"/>
      <c r="M13" s="38">
        <v>0</v>
      </c>
      <c r="N13" s="82"/>
      <c r="O13" s="83">
        <f>'درآمد ناشی از تغییر قیمت اوراق'!I16</f>
        <v>0</v>
      </c>
      <c r="P13" s="82"/>
      <c r="Q13" s="122">
        <f>'درآمد ناشی از فروش  '!Q26</f>
        <v>3489873971</v>
      </c>
      <c r="R13" s="122">
        <f t="shared" si="1"/>
        <v>3489873971</v>
      </c>
      <c r="S13" s="82"/>
      <c r="T13" s="87"/>
    </row>
    <row r="14" spans="1:20" ht="30" hidden="1" customHeight="1">
      <c r="A14" s="57" t="s">
        <v>154</v>
      </c>
      <c r="B14" s="82"/>
      <c r="C14" s="38">
        <v>0</v>
      </c>
      <c r="D14" s="82"/>
      <c r="E14" s="122">
        <v>0</v>
      </c>
      <c r="F14" s="82"/>
      <c r="G14" s="122">
        <v>0</v>
      </c>
      <c r="H14" s="82"/>
      <c r="I14" s="122">
        <f t="shared" si="0"/>
        <v>0</v>
      </c>
      <c r="J14" s="82"/>
      <c r="K14" s="87"/>
      <c r="L14" s="82"/>
      <c r="M14" s="38">
        <v>0</v>
      </c>
      <c r="N14" s="82"/>
      <c r="O14" s="122">
        <v>0</v>
      </c>
      <c r="P14" s="82"/>
      <c r="Q14" s="122">
        <f>'درآمد ناشی از فروش  '!Q48</f>
        <v>0</v>
      </c>
      <c r="R14" s="122">
        <f t="shared" si="1"/>
        <v>0</v>
      </c>
      <c r="S14" s="82"/>
      <c r="T14" s="87"/>
    </row>
    <row r="15" spans="1:20" ht="30" hidden="1" customHeight="1">
      <c r="A15" s="57" t="s">
        <v>140</v>
      </c>
      <c r="B15" s="82"/>
      <c r="C15" s="38">
        <v>0</v>
      </c>
      <c r="D15" s="82"/>
      <c r="E15" s="122">
        <v>0</v>
      </c>
      <c r="F15" s="82"/>
      <c r="G15" s="122">
        <f>VLOOKUP(A15,'درآمد ناشی از فروش  '!$A$7:$I$68,9,0)</f>
        <v>0</v>
      </c>
      <c r="H15" s="39"/>
      <c r="I15" s="122">
        <f t="shared" si="0"/>
        <v>0</v>
      </c>
      <c r="J15" s="82"/>
      <c r="K15" s="87"/>
      <c r="L15" s="82"/>
      <c r="M15" s="38">
        <v>0</v>
      </c>
      <c r="N15" s="82"/>
      <c r="O15" s="122">
        <v>0</v>
      </c>
      <c r="P15" s="82"/>
      <c r="Q15" s="83">
        <f>'درآمد ناشی از فروش  '!Q11</f>
        <v>0</v>
      </c>
      <c r="R15" s="83">
        <f t="shared" si="1"/>
        <v>0</v>
      </c>
      <c r="S15" s="82"/>
      <c r="T15" s="87"/>
    </row>
    <row r="16" spans="1:20" ht="30" customHeight="1">
      <c r="A16" s="57" t="s">
        <v>138</v>
      </c>
      <c r="B16" s="82"/>
      <c r="C16" s="38">
        <f>'درآمد سود سهام'!M9</f>
        <v>7640072500</v>
      </c>
      <c r="D16" s="82"/>
      <c r="E16" s="122">
        <f>'درآمد ناشی از تغییر قیمت اوراق'!E25</f>
        <v>-3617841362.6394043</v>
      </c>
      <c r="F16" s="82"/>
      <c r="G16" s="122">
        <f>'درآمد ناشی از فروش  '!I54</f>
        <v>-770767671</v>
      </c>
      <c r="H16" s="82"/>
      <c r="I16" s="122">
        <f t="shared" si="0"/>
        <v>3251463466.3605957</v>
      </c>
      <c r="J16" s="82"/>
      <c r="K16" s="87"/>
      <c r="L16" s="82"/>
      <c r="M16" s="38">
        <f>'درآمد سود سهام'!S9</f>
        <v>7640072500</v>
      </c>
      <c r="N16" s="82"/>
      <c r="O16" s="122">
        <f>'درآمد ناشی از تغییر قیمت اوراق'!I25</f>
        <v>-3617841362.6394043</v>
      </c>
      <c r="P16" s="82"/>
      <c r="Q16" s="122">
        <f>'درآمد ناشی از فروش  '!Q54</f>
        <v>-770767671</v>
      </c>
      <c r="R16" s="122">
        <f t="shared" si="1"/>
        <v>3251463466.3605957</v>
      </c>
      <c r="S16" s="82"/>
      <c r="T16" s="87"/>
    </row>
    <row r="17" spans="1:20" ht="30" customHeight="1">
      <c r="A17" s="57" t="s">
        <v>150</v>
      </c>
      <c r="B17" s="82"/>
      <c r="C17" s="38">
        <v>0</v>
      </c>
      <c r="D17" s="82"/>
      <c r="E17" s="122">
        <f>'درآمد ناشی از تغییر قیمت اوراق'!E26</f>
        <v>2325484.379999999</v>
      </c>
      <c r="F17" s="82"/>
      <c r="G17" s="122">
        <f>'درآمد ناشی از فروش  '!I46</f>
        <v>0</v>
      </c>
      <c r="H17" s="82"/>
      <c r="I17" s="122">
        <f t="shared" si="0"/>
        <v>2325484.379999999</v>
      </c>
      <c r="J17" s="82"/>
      <c r="K17" s="87"/>
      <c r="L17" s="82"/>
      <c r="M17" s="38">
        <v>0</v>
      </c>
      <c r="N17" s="82"/>
      <c r="O17" s="122">
        <f>'درآمد ناشی از تغییر قیمت اوراق'!I26</f>
        <v>2325484.379999999</v>
      </c>
      <c r="P17" s="82"/>
      <c r="Q17" s="122">
        <f>'درآمد ناشی از فروش  '!Q46</f>
        <v>0</v>
      </c>
      <c r="R17" s="122">
        <f t="shared" si="1"/>
        <v>2325484.379999999</v>
      </c>
      <c r="S17" s="82"/>
      <c r="T17" s="87"/>
    </row>
    <row r="18" spans="1:20" ht="30" customHeight="1">
      <c r="A18" s="57" t="s">
        <v>207</v>
      </c>
      <c r="B18" s="82"/>
      <c r="C18" s="38">
        <v>0</v>
      </c>
      <c r="D18" s="82"/>
      <c r="E18" s="122">
        <f>'درآمد ناشی از تغییر قیمت اوراق'!E27</f>
        <v>0</v>
      </c>
      <c r="F18" s="82"/>
      <c r="G18" s="122">
        <f>'درآمد ناشی از فروش  '!I47</f>
        <v>-1098818</v>
      </c>
      <c r="H18" s="82"/>
      <c r="I18" s="122">
        <f t="shared" si="0"/>
        <v>-1098818</v>
      </c>
      <c r="J18" s="82"/>
      <c r="K18" s="87"/>
      <c r="L18" s="82"/>
      <c r="M18" s="38">
        <v>0</v>
      </c>
      <c r="N18" s="82"/>
      <c r="O18" s="122">
        <f>'درآمد ناشی از تغییر قیمت اوراق'!I27</f>
        <v>0</v>
      </c>
      <c r="P18" s="82"/>
      <c r="Q18" s="122">
        <f>'درآمد ناشی از فروش  '!Q47</f>
        <v>-1098818</v>
      </c>
      <c r="R18" s="122">
        <f t="shared" si="1"/>
        <v>-1098818</v>
      </c>
      <c r="S18" s="82"/>
      <c r="T18" s="87"/>
    </row>
    <row r="19" spans="1:20" ht="30" customHeight="1">
      <c r="A19" s="57" t="s">
        <v>33</v>
      </c>
      <c r="B19" s="82"/>
      <c r="C19" s="38">
        <f>'درآمد سود سهام'!M14</f>
        <v>3692675603</v>
      </c>
      <c r="D19" s="82"/>
      <c r="E19" s="122">
        <f>'درآمد ناشی از تغییر قیمت اوراق'!E12</f>
        <v>-1600861435.4000015</v>
      </c>
      <c r="F19" s="82"/>
      <c r="G19" s="122">
        <f>'درآمد ناشی از فروش  '!I37</f>
        <v>174632834</v>
      </c>
      <c r="H19" s="82"/>
      <c r="I19" s="122">
        <f t="shared" si="0"/>
        <v>2266447001.5999985</v>
      </c>
      <c r="J19" s="82"/>
      <c r="K19" s="87"/>
      <c r="L19" s="82"/>
      <c r="M19" s="38">
        <f>VLOOKUP(A19,'درآمد سود سهام'!$A$7:$S$38,19,0)</f>
        <v>3692675603</v>
      </c>
      <c r="N19" s="82"/>
      <c r="O19" s="122">
        <f>'درآمد ناشی از تغییر قیمت اوراق'!I12</f>
        <v>-1600861435.4000015</v>
      </c>
      <c r="P19" s="82"/>
      <c r="Q19" s="122">
        <f>'درآمد ناشی از فروش  '!Q37</f>
        <v>174632834</v>
      </c>
      <c r="R19" s="122">
        <f t="shared" si="1"/>
        <v>2266447001.5999985</v>
      </c>
      <c r="S19" s="82"/>
      <c r="T19" s="87"/>
    </row>
    <row r="20" spans="1:20" ht="30" hidden="1" customHeight="1">
      <c r="A20" s="57" t="s">
        <v>28</v>
      </c>
      <c r="B20" s="82"/>
      <c r="C20" s="38">
        <v>0</v>
      </c>
      <c r="D20" s="82"/>
      <c r="E20" s="122">
        <f>'درآمد ناشی از تغییر قیمت اوراق'!E19</f>
        <v>0</v>
      </c>
      <c r="F20" s="82"/>
      <c r="G20" s="122">
        <f>'درآمد ناشی از فروش  '!I12</f>
        <v>0</v>
      </c>
      <c r="H20" s="82"/>
      <c r="I20" s="83">
        <f t="shared" si="0"/>
        <v>0</v>
      </c>
      <c r="J20" s="82"/>
      <c r="K20" s="87"/>
      <c r="L20" s="82"/>
      <c r="M20" s="38">
        <f>VLOOKUP(A20,'درآمد سود سهام'!$A$7:$S$38,19,0)</f>
        <v>0</v>
      </c>
      <c r="N20" s="82"/>
      <c r="O20" s="83">
        <f>'درآمد ناشی از تغییر قیمت اوراق'!I19</f>
        <v>0</v>
      </c>
      <c r="P20" s="82"/>
      <c r="Q20" s="122">
        <f>'درآمد ناشی از فروش  '!Q12</f>
        <v>0</v>
      </c>
      <c r="R20" s="122">
        <f t="shared" si="1"/>
        <v>0</v>
      </c>
      <c r="S20" s="82"/>
      <c r="T20" s="87"/>
    </row>
    <row r="21" spans="1:20" ht="30" hidden="1" customHeight="1">
      <c r="A21" s="57" t="s">
        <v>18</v>
      </c>
      <c r="B21" s="82"/>
      <c r="C21" s="38">
        <v>0</v>
      </c>
      <c r="D21" s="82"/>
      <c r="E21" s="122">
        <v>0</v>
      </c>
      <c r="F21" s="82"/>
      <c r="G21" s="122">
        <v>0</v>
      </c>
      <c r="H21" s="82"/>
      <c r="I21" s="122">
        <f t="shared" si="0"/>
        <v>0</v>
      </c>
      <c r="J21" s="82"/>
      <c r="K21" s="87"/>
      <c r="L21" s="82"/>
      <c r="M21" s="38">
        <f>VLOOKUP(A21,'درآمد سود سهام'!$A$7:$S$38,19,0)</f>
        <v>0</v>
      </c>
      <c r="N21" s="82"/>
      <c r="O21" s="122">
        <v>0</v>
      </c>
      <c r="P21" s="82"/>
      <c r="Q21" s="83">
        <f>'درآمد ناشی از فروش  '!Q33</f>
        <v>0</v>
      </c>
      <c r="R21" s="122">
        <f t="shared" si="1"/>
        <v>0</v>
      </c>
      <c r="S21" s="82"/>
      <c r="T21" s="87"/>
    </row>
    <row r="22" spans="1:20" ht="30" hidden="1" customHeight="1">
      <c r="A22" s="57" t="s">
        <v>17</v>
      </c>
      <c r="B22" s="82"/>
      <c r="C22" s="38">
        <v>0</v>
      </c>
      <c r="D22" s="82"/>
      <c r="E22" s="122">
        <v>0</v>
      </c>
      <c r="F22" s="82"/>
      <c r="G22" s="122">
        <f>VLOOKUP(A22,'درآمد ناشی از فروش  '!$A$7:$I$68,9,0)</f>
        <v>0</v>
      </c>
      <c r="H22" s="82"/>
      <c r="I22" s="122">
        <f t="shared" si="0"/>
        <v>0</v>
      </c>
      <c r="J22" s="82"/>
      <c r="K22" s="87"/>
      <c r="L22" s="82"/>
      <c r="M22" s="38">
        <f>VLOOKUP(A22,'درآمد سود سهام'!$A$7:$S$38,19,0)</f>
        <v>0</v>
      </c>
      <c r="N22" s="82"/>
      <c r="O22" s="122">
        <v>0</v>
      </c>
      <c r="P22" s="82"/>
      <c r="Q22" s="83">
        <f>'درآمد ناشی از فروش  '!Q38</f>
        <v>0</v>
      </c>
      <c r="R22" s="83">
        <f t="shared" si="1"/>
        <v>0</v>
      </c>
      <c r="S22" s="82"/>
      <c r="T22" s="87"/>
    </row>
    <row r="23" spans="1:20" ht="30" customHeight="1">
      <c r="A23" s="57" t="s">
        <v>139</v>
      </c>
      <c r="B23" s="82"/>
      <c r="C23" s="38">
        <v>0</v>
      </c>
      <c r="D23" s="82"/>
      <c r="E23" s="122">
        <f>'درآمد ناشی از تغییر قیمت اوراق'!E28</f>
        <v>0</v>
      </c>
      <c r="F23" s="82"/>
      <c r="G23" s="122">
        <f>VLOOKUP(A23,'درآمد ناشی از فروش  '!$A$7:$I$68,9,0)</f>
        <v>-262279965</v>
      </c>
      <c r="H23" s="82"/>
      <c r="I23" s="83">
        <f t="shared" si="0"/>
        <v>-262279965</v>
      </c>
      <c r="J23" s="82"/>
      <c r="K23" s="87"/>
      <c r="L23" s="82"/>
      <c r="M23" s="38">
        <v>0</v>
      </c>
      <c r="N23" s="82"/>
      <c r="O23" s="83">
        <f>'درآمد ناشی از تغییر قیمت اوراق'!I28</f>
        <v>0</v>
      </c>
      <c r="P23" s="82"/>
      <c r="Q23" s="122">
        <f>'درآمد ناشی از فروش  '!Q16</f>
        <v>-262279965</v>
      </c>
      <c r="R23" s="83">
        <f t="shared" si="1"/>
        <v>-262279965</v>
      </c>
      <c r="S23" s="82"/>
      <c r="T23" s="87"/>
    </row>
    <row r="24" spans="1:20" ht="30" hidden="1" customHeight="1">
      <c r="A24" s="57" t="s">
        <v>39</v>
      </c>
      <c r="B24" s="82"/>
      <c r="C24" s="38">
        <v>0</v>
      </c>
      <c r="D24" s="82"/>
      <c r="E24" s="122">
        <v>0</v>
      </c>
      <c r="F24" s="82"/>
      <c r="G24" s="122">
        <f>VLOOKUP(A24,'درآمد ناشی از فروش  '!$A$7:$I$68,9,0)</f>
        <v>0</v>
      </c>
      <c r="H24" s="82"/>
      <c r="I24" s="122">
        <f t="shared" si="0"/>
        <v>0</v>
      </c>
      <c r="J24" s="82"/>
      <c r="K24" s="87"/>
      <c r="L24" s="82"/>
      <c r="M24" s="38">
        <v>0</v>
      </c>
      <c r="N24" s="82"/>
      <c r="O24" s="122">
        <v>0</v>
      </c>
      <c r="P24" s="82"/>
      <c r="Q24" s="83">
        <f>'درآمد ناشی از فروش  '!Q27</f>
        <v>0</v>
      </c>
      <c r="R24" s="83">
        <f t="shared" si="1"/>
        <v>0</v>
      </c>
      <c r="S24" s="82"/>
      <c r="T24" s="87"/>
    </row>
    <row r="25" spans="1:20" ht="30" hidden="1" customHeight="1">
      <c r="A25" s="57" t="s">
        <v>15</v>
      </c>
      <c r="B25" s="82"/>
      <c r="C25" s="38">
        <v>0</v>
      </c>
      <c r="D25" s="82"/>
      <c r="E25" s="122">
        <v>0</v>
      </c>
      <c r="F25" s="82"/>
      <c r="G25" s="122">
        <f>VLOOKUP(A25,'درآمد ناشی از فروش  '!$A$7:$I$68,9,0)</f>
        <v>0</v>
      </c>
      <c r="H25" s="82"/>
      <c r="I25" s="122">
        <f t="shared" si="0"/>
        <v>0</v>
      </c>
      <c r="J25" s="82"/>
      <c r="K25" s="87"/>
      <c r="L25" s="82"/>
      <c r="M25" s="38">
        <v>0</v>
      </c>
      <c r="N25" s="82"/>
      <c r="O25" s="122">
        <v>0</v>
      </c>
      <c r="P25" s="82"/>
      <c r="Q25" s="83">
        <f>VLOOKUP(A25,'درآمد ناشی از فروش  '!$A$7:$Q$67,17,0)</f>
        <v>0</v>
      </c>
      <c r="R25" s="83">
        <f t="shared" si="1"/>
        <v>0</v>
      </c>
      <c r="S25" s="82"/>
      <c r="T25" s="87"/>
    </row>
    <row r="26" spans="1:20" ht="30" customHeight="1">
      <c r="A26" s="57" t="s">
        <v>31</v>
      </c>
      <c r="B26" s="82"/>
      <c r="C26" s="38">
        <f>'درآمد سود سهام'!M23</f>
        <v>0</v>
      </c>
      <c r="D26" s="82"/>
      <c r="E26" s="122">
        <f>'درآمد ناشی از تغییر قیمت اوراق'!E23</f>
        <v>511279929.76480007</v>
      </c>
      <c r="F26" s="82"/>
      <c r="G26" s="122">
        <f>VLOOKUP(A26,'درآمد ناشی از فروش  '!$A$7:$I$68,9,0)</f>
        <v>0</v>
      </c>
      <c r="H26" s="82"/>
      <c r="I26" s="122">
        <f t="shared" si="0"/>
        <v>511279929.76480007</v>
      </c>
      <c r="J26" s="82"/>
      <c r="K26" s="87"/>
      <c r="L26" s="82"/>
      <c r="M26" s="38">
        <f>VLOOKUP(A26,'درآمد سود سهام'!$A$7:$S$38,19,0)</f>
        <v>0</v>
      </c>
      <c r="N26" s="82"/>
      <c r="O26" s="122">
        <f>'درآمد ناشی از تغییر قیمت اوراق'!I23</f>
        <v>511279929.76480007</v>
      </c>
      <c r="P26" s="82"/>
      <c r="Q26" s="83">
        <f>'درآمد ناشی از فروش  '!Q45</f>
        <v>0</v>
      </c>
      <c r="R26" s="122">
        <f t="shared" si="1"/>
        <v>511279929.76480007</v>
      </c>
      <c r="S26" s="82"/>
      <c r="T26" s="87"/>
    </row>
    <row r="27" spans="1:20" ht="30" hidden="1" customHeight="1">
      <c r="A27" s="57" t="s">
        <v>27</v>
      </c>
      <c r="B27" s="82"/>
      <c r="C27" s="38">
        <v>0</v>
      </c>
      <c r="D27" s="82"/>
      <c r="E27" s="122">
        <v>0</v>
      </c>
      <c r="F27" s="82"/>
      <c r="G27" s="122">
        <f>VLOOKUP(A27,'درآمد ناشی از فروش  '!$A$7:$I$68,9,0)</f>
        <v>0</v>
      </c>
      <c r="H27" s="82"/>
      <c r="I27" s="122">
        <f t="shared" si="0"/>
        <v>0</v>
      </c>
      <c r="J27" s="82"/>
      <c r="K27" s="87"/>
      <c r="L27" s="82"/>
      <c r="M27" s="38">
        <v>0</v>
      </c>
      <c r="N27" s="82"/>
      <c r="O27" s="122">
        <v>0</v>
      </c>
      <c r="P27" s="82"/>
      <c r="Q27" s="122">
        <f>'درآمد ناشی از فروش  '!Q15</f>
        <v>0</v>
      </c>
      <c r="R27" s="122">
        <f t="shared" si="1"/>
        <v>0</v>
      </c>
      <c r="S27" s="82"/>
      <c r="T27" s="87"/>
    </row>
    <row r="28" spans="1:20" ht="30" hidden="1" customHeight="1">
      <c r="A28" s="57" t="s">
        <v>20</v>
      </c>
      <c r="B28" s="82"/>
      <c r="C28" s="38">
        <v>0</v>
      </c>
      <c r="D28" s="82"/>
      <c r="E28" s="122">
        <v>0</v>
      </c>
      <c r="F28" s="82"/>
      <c r="G28" s="122">
        <f>VLOOKUP(A28,'درآمد ناشی از فروش  '!$A$7:$I$68,9,0)</f>
        <v>0</v>
      </c>
      <c r="H28" s="82"/>
      <c r="I28" s="122">
        <f t="shared" si="0"/>
        <v>0</v>
      </c>
      <c r="J28" s="82"/>
      <c r="K28" s="87"/>
      <c r="L28" s="82"/>
      <c r="M28" s="38">
        <v>0</v>
      </c>
      <c r="N28" s="82"/>
      <c r="O28" s="122">
        <v>0</v>
      </c>
      <c r="P28" s="82"/>
      <c r="Q28" s="83">
        <f>VLOOKUP(A28,'درآمد ناشی از فروش  '!$A$7:$Q$67,17,0)</f>
        <v>0</v>
      </c>
      <c r="R28" s="83">
        <f t="shared" si="1"/>
        <v>0</v>
      </c>
      <c r="S28" s="82"/>
      <c r="T28" s="87"/>
    </row>
    <row r="29" spans="1:20" ht="30" hidden="1" customHeight="1">
      <c r="A29" s="57" t="s">
        <v>81</v>
      </c>
      <c r="B29" s="82"/>
      <c r="C29" s="38">
        <v>0</v>
      </c>
      <c r="D29" s="82"/>
      <c r="E29" s="122">
        <v>0</v>
      </c>
      <c r="F29" s="82"/>
      <c r="G29" s="122">
        <v>0</v>
      </c>
      <c r="H29" s="82"/>
      <c r="I29" s="122">
        <f t="shared" si="0"/>
        <v>0</v>
      </c>
      <c r="J29" s="82"/>
      <c r="K29" s="87"/>
      <c r="L29" s="82"/>
      <c r="M29" s="38">
        <v>0</v>
      </c>
      <c r="N29" s="82"/>
      <c r="O29" s="122">
        <v>0</v>
      </c>
      <c r="P29" s="82"/>
      <c r="Q29" s="83">
        <f>'درآمد ناشی از فروش  '!Q41</f>
        <v>0</v>
      </c>
      <c r="R29" s="83">
        <f t="shared" si="1"/>
        <v>0</v>
      </c>
      <c r="S29" s="82"/>
      <c r="T29" s="87"/>
    </row>
    <row r="30" spans="1:20" ht="30" customHeight="1">
      <c r="A30" s="57" t="s">
        <v>230</v>
      </c>
      <c r="B30" s="82"/>
      <c r="C30" s="38">
        <v>0</v>
      </c>
      <c r="D30" s="82"/>
      <c r="E30" s="122">
        <f>'درآمد ناشی از تغییر قیمت اوراق'!E22</f>
        <v>0</v>
      </c>
      <c r="F30" s="82"/>
      <c r="G30" s="122">
        <f>'درآمد ناشی از فروش  '!I51</f>
        <v>-1645593444</v>
      </c>
      <c r="H30" s="82"/>
      <c r="I30" s="122">
        <f>C30+E30+G30</f>
        <v>-1645593444</v>
      </c>
      <c r="J30" s="82"/>
      <c r="K30" s="87"/>
      <c r="L30" s="82"/>
      <c r="M30" s="38">
        <v>0</v>
      </c>
      <c r="N30" s="82"/>
      <c r="O30" s="122">
        <f>'درآمد ناشی از تغییر قیمت اوراق'!I22</f>
        <v>0</v>
      </c>
      <c r="P30" s="82"/>
      <c r="Q30" s="83">
        <f>'درآمد ناشی از فروش  '!Q51</f>
        <v>-1645593444</v>
      </c>
      <c r="R30" s="122">
        <f>M30+O30+Q30</f>
        <v>-1645593444</v>
      </c>
      <c r="S30" s="82"/>
      <c r="T30" s="87"/>
    </row>
    <row r="31" spans="1:20" ht="30" hidden="1" customHeight="1">
      <c r="A31" s="57" t="s">
        <v>23</v>
      </c>
      <c r="B31" s="82"/>
      <c r="C31" s="38">
        <v>0</v>
      </c>
      <c r="D31" s="82"/>
      <c r="E31" s="122">
        <v>0</v>
      </c>
      <c r="F31" s="82"/>
      <c r="G31" s="122">
        <v>0</v>
      </c>
      <c r="H31" s="82"/>
      <c r="I31" s="122">
        <f t="shared" si="0"/>
        <v>0</v>
      </c>
      <c r="J31" s="82"/>
      <c r="K31" s="87"/>
      <c r="L31" s="82"/>
      <c r="M31" s="38">
        <v>0</v>
      </c>
      <c r="N31" s="82"/>
      <c r="O31" s="122">
        <v>0</v>
      </c>
      <c r="P31" s="82"/>
      <c r="Q31" s="83">
        <f>'درآمد ناشی از فروش  '!Q19</f>
        <v>0</v>
      </c>
      <c r="R31" s="83">
        <f t="shared" si="1"/>
        <v>0</v>
      </c>
      <c r="S31" s="82"/>
      <c r="T31" s="87"/>
    </row>
    <row r="32" spans="1:20" ht="30" hidden="1" customHeight="1">
      <c r="A32" s="57" t="s">
        <v>82</v>
      </c>
      <c r="B32" s="82"/>
      <c r="C32" s="38">
        <v>0</v>
      </c>
      <c r="D32" s="82"/>
      <c r="E32" s="122">
        <v>0</v>
      </c>
      <c r="F32" s="82"/>
      <c r="G32" s="122">
        <f>VLOOKUP(A32,'درآمد ناشی از فروش  '!$A$7:$I$68,9,0)</f>
        <v>0</v>
      </c>
      <c r="H32" s="82"/>
      <c r="I32" s="122">
        <f t="shared" si="0"/>
        <v>0</v>
      </c>
      <c r="J32" s="82"/>
      <c r="K32" s="87"/>
      <c r="L32" s="82"/>
      <c r="M32" s="38">
        <v>0</v>
      </c>
      <c r="N32" s="82"/>
      <c r="O32" s="122">
        <v>0</v>
      </c>
      <c r="P32" s="82"/>
      <c r="Q32" s="83">
        <f>VLOOKUP(A32,'درآمد ناشی از فروش  '!$A$7:$Q$67,17,0)</f>
        <v>0</v>
      </c>
      <c r="R32" s="83">
        <f t="shared" si="1"/>
        <v>0</v>
      </c>
      <c r="S32" s="82"/>
      <c r="T32" s="87"/>
    </row>
    <row r="33" spans="1:21" ht="30" hidden="1" customHeight="1">
      <c r="A33" s="57" t="s">
        <v>83</v>
      </c>
      <c r="B33" s="82"/>
      <c r="C33" s="38">
        <v>0</v>
      </c>
      <c r="D33" s="82"/>
      <c r="E33" s="122">
        <v>0</v>
      </c>
      <c r="F33" s="82"/>
      <c r="G33" s="122">
        <v>0</v>
      </c>
      <c r="H33" s="82"/>
      <c r="I33" s="122">
        <f t="shared" si="0"/>
        <v>0</v>
      </c>
      <c r="J33" s="82"/>
      <c r="K33" s="87"/>
      <c r="L33" s="82"/>
      <c r="M33" s="38">
        <v>0</v>
      </c>
      <c r="N33" s="82"/>
      <c r="O33" s="122">
        <v>0</v>
      </c>
      <c r="P33" s="82"/>
      <c r="Q33" s="83">
        <f>'درآمد ناشی از فروش  '!Q42</f>
        <v>0</v>
      </c>
      <c r="R33" s="83">
        <f t="shared" si="1"/>
        <v>0</v>
      </c>
      <c r="S33" s="82"/>
      <c r="T33" s="87"/>
    </row>
    <row r="34" spans="1:21" ht="30" hidden="1" customHeight="1">
      <c r="A34" s="57" t="s">
        <v>22</v>
      </c>
      <c r="B34" s="82"/>
      <c r="C34" s="38">
        <v>0</v>
      </c>
      <c r="D34" s="82"/>
      <c r="E34" s="122">
        <f>'درآمد ناشی از تغییر قیمت اوراق'!E35</f>
        <v>0</v>
      </c>
      <c r="F34" s="82"/>
      <c r="G34" s="122">
        <f>VLOOKUP(A34,'درآمد ناشی از فروش  '!$A$7:$I$68,9,0)</f>
        <v>0</v>
      </c>
      <c r="H34" s="82"/>
      <c r="I34" s="122">
        <f t="shared" si="0"/>
        <v>0</v>
      </c>
      <c r="J34" s="82"/>
      <c r="K34" s="87"/>
      <c r="L34" s="82"/>
      <c r="M34" s="38">
        <f>VLOOKUP(A34,'درآمد سود سهام'!$A$7:$S$38,19,0)</f>
        <v>0</v>
      </c>
      <c r="N34" s="82"/>
      <c r="O34" s="122">
        <f>'درآمد ناشی از تغییر قیمت اوراق'!I35</f>
        <v>0</v>
      </c>
      <c r="P34" s="82"/>
      <c r="Q34" s="122">
        <f>VLOOKUP(A34,'درآمد ناشی از فروش  '!$A$7:$Q$67,17,0)</f>
        <v>0</v>
      </c>
      <c r="R34" s="122">
        <f t="shared" si="1"/>
        <v>0</v>
      </c>
      <c r="S34" s="82"/>
      <c r="T34" s="87"/>
    </row>
    <row r="35" spans="1:21" ht="29.25" customHeight="1">
      <c r="A35" s="57" t="s">
        <v>19</v>
      </c>
      <c r="B35" s="82"/>
      <c r="C35" s="38">
        <f>'درآمد سود سهام'!M37</f>
        <v>0</v>
      </c>
      <c r="D35" s="82"/>
      <c r="E35" s="122">
        <f>'درآمد ناشی از تغییر قیمت اوراق'!E33</f>
        <v>79865332</v>
      </c>
      <c r="F35" s="82"/>
      <c r="G35" s="122">
        <f>VLOOKUP(A35,'درآمد ناشی از فروش  '!$A$7:$I$68,9,0)</f>
        <v>0</v>
      </c>
      <c r="H35" s="82"/>
      <c r="I35" s="122">
        <f t="shared" si="0"/>
        <v>79865332</v>
      </c>
      <c r="J35" s="82"/>
      <c r="K35" s="87"/>
      <c r="L35" s="82"/>
      <c r="M35" s="38">
        <f>'درآمد سود سهام'!S37</f>
        <v>0</v>
      </c>
      <c r="N35" s="82"/>
      <c r="O35" s="83">
        <f>'درآمد ناشی از تغییر قیمت اوراق'!I33</f>
        <v>79865332</v>
      </c>
      <c r="P35" s="82"/>
      <c r="Q35" s="83">
        <f>VLOOKUP(A35,'درآمد ناشی از فروش  '!$A$7:$Q$67,17,0)</f>
        <v>0</v>
      </c>
      <c r="R35" s="83">
        <f t="shared" si="1"/>
        <v>79865332</v>
      </c>
      <c r="S35" s="82"/>
      <c r="T35" s="87"/>
    </row>
    <row r="36" spans="1:21" ht="29.25" customHeight="1">
      <c r="A36" s="57" t="s">
        <v>146</v>
      </c>
      <c r="B36" s="82"/>
      <c r="C36" s="38">
        <f>'درآمد سود سهام'!M33</f>
        <v>0</v>
      </c>
      <c r="D36" s="82"/>
      <c r="E36" s="122">
        <f>'درآمد ناشی از تغییر قیمت اوراق'!E31</f>
        <v>0</v>
      </c>
      <c r="F36" s="82"/>
      <c r="G36" s="122">
        <f>'درآمد ناشی از فروش  '!I61</f>
        <v>294812849</v>
      </c>
      <c r="H36" s="82"/>
      <c r="I36" s="122">
        <f t="shared" si="0"/>
        <v>294812849</v>
      </c>
      <c r="J36" s="82"/>
      <c r="K36" s="87"/>
      <c r="L36" s="82"/>
      <c r="M36" s="38">
        <f>'درآمد سود سهام'!S33</f>
        <v>0</v>
      </c>
      <c r="N36" s="82"/>
      <c r="O36" s="122">
        <f>'درآمد ناشی از تغییر قیمت اوراق'!I31</f>
        <v>0</v>
      </c>
      <c r="P36" s="82"/>
      <c r="Q36" s="122">
        <f>'درآمد ناشی از فروش  '!Q61</f>
        <v>294812849</v>
      </c>
      <c r="R36" s="83">
        <f t="shared" si="1"/>
        <v>294812849</v>
      </c>
      <c r="S36" s="82"/>
      <c r="T36" s="87"/>
    </row>
    <row r="37" spans="1:21" ht="30" hidden="1" customHeight="1">
      <c r="A37" s="57" t="s">
        <v>84</v>
      </c>
      <c r="B37" s="82"/>
      <c r="C37" s="38">
        <v>0</v>
      </c>
      <c r="D37" s="82"/>
      <c r="E37" s="122">
        <v>0</v>
      </c>
      <c r="F37" s="82"/>
      <c r="G37" s="122">
        <f>VLOOKUP(A37,'درآمد ناشی از فروش  '!$A$7:$I$68,9,0)</f>
        <v>0</v>
      </c>
      <c r="H37" s="82"/>
      <c r="I37" s="83">
        <f t="shared" si="0"/>
        <v>0</v>
      </c>
      <c r="J37" s="82"/>
      <c r="K37" s="87"/>
      <c r="L37" s="82"/>
      <c r="M37" s="38">
        <v>0</v>
      </c>
      <c r="N37" s="82"/>
      <c r="O37" s="122">
        <v>0</v>
      </c>
      <c r="P37" s="82"/>
      <c r="Q37" s="83">
        <f>VLOOKUP(A37,'درآمد ناشی از فروش  '!$A$7:$Q$67,17,0)</f>
        <v>0</v>
      </c>
      <c r="R37" s="83">
        <f t="shared" si="1"/>
        <v>0</v>
      </c>
      <c r="S37" s="82"/>
      <c r="T37" s="87"/>
    </row>
    <row r="38" spans="1:21" ht="30" hidden="1" customHeight="1">
      <c r="A38" s="57" t="s">
        <v>30</v>
      </c>
      <c r="B38" s="82"/>
      <c r="C38" s="38">
        <v>0</v>
      </c>
      <c r="D38" s="82"/>
      <c r="E38" s="83">
        <f>'درآمد ناشی از تغییر قیمت اوراق'!E18</f>
        <v>0</v>
      </c>
      <c r="F38" s="82"/>
      <c r="G38" s="122">
        <f>VLOOKUP(A38,'درآمد ناشی از فروش  '!$A$7:$I$68,9,0)</f>
        <v>0</v>
      </c>
      <c r="H38" s="82"/>
      <c r="I38" s="83">
        <f t="shared" si="0"/>
        <v>0</v>
      </c>
      <c r="J38" s="82"/>
      <c r="K38" s="87"/>
      <c r="L38" s="82"/>
      <c r="M38" s="38">
        <f>VLOOKUP(A38,'درآمد سود سهام'!$A$7:$S$38,19,0)</f>
        <v>0</v>
      </c>
      <c r="N38" s="82"/>
      <c r="O38" s="83">
        <f>'درآمد ناشی از تغییر قیمت اوراق'!I18</f>
        <v>0</v>
      </c>
      <c r="P38" s="82"/>
      <c r="Q38" s="122">
        <f>'درآمد ناشی از فروش  '!Q13</f>
        <v>0</v>
      </c>
      <c r="R38" s="122">
        <f t="shared" si="1"/>
        <v>0</v>
      </c>
      <c r="S38" s="82"/>
      <c r="T38" s="87"/>
    </row>
    <row r="39" spans="1:21" ht="30" hidden="1" customHeight="1">
      <c r="A39" s="57" t="s">
        <v>85</v>
      </c>
      <c r="B39" s="82"/>
      <c r="C39" s="38">
        <v>0</v>
      </c>
      <c r="D39" s="82"/>
      <c r="E39" s="122">
        <v>0</v>
      </c>
      <c r="F39" s="82"/>
      <c r="G39" s="122">
        <f>VLOOKUP(A39,'درآمد ناشی از فروش  '!$A$7:$I$68,9,0)</f>
        <v>0</v>
      </c>
      <c r="H39" s="82"/>
      <c r="I39" s="122">
        <f t="shared" si="0"/>
        <v>0</v>
      </c>
      <c r="J39" s="82"/>
      <c r="K39" s="87"/>
      <c r="L39" s="82"/>
      <c r="M39" s="38">
        <v>0</v>
      </c>
      <c r="N39" s="82"/>
      <c r="O39" s="122">
        <v>0</v>
      </c>
      <c r="P39" s="82"/>
      <c r="Q39" s="122">
        <f>VLOOKUP(A39,'درآمد ناشی از فروش  '!$A$7:$Q$67,17,0)</f>
        <v>0</v>
      </c>
      <c r="R39" s="122">
        <f t="shared" si="1"/>
        <v>0</v>
      </c>
      <c r="S39" s="82"/>
      <c r="T39" s="87"/>
    </row>
    <row r="40" spans="1:21" ht="30" hidden="1" customHeight="1">
      <c r="A40" s="57" t="s">
        <v>21</v>
      </c>
      <c r="B40" s="82"/>
      <c r="C40" s="38">
        <v>0</v>
      </c>
      <c r="D40" s="82"/>
      <c r="E40" s="122">
        <v>0</v>
      </c>
      <c r="F40" s="82"/>
      <c r="G40" s="122">
        <f>VLOOKUP(A40,'درآمد ناشی از فروش  '!$A$7:$I$68,9,0)</f>
        <v>0</v>
      </c>
      <c r="H40" s="82"/>
      <c r="I40" s="122">
        <f t="shared" si="0"/>
        <v>0</v>
      </c>
      <c r="J40" s="82"/>
      <c r="K40" s="87"/>
      <c r="L40" s="82"/>
      <c r="M40" s="38">
        <f>VLOOKUP(A40,'درآمد سود سهام'!$A$7:$S$38,19,0)</f>
        <v>0</v>
      </c>
      <c r="N40" s="82"/>
      <c r="O40" s="122">
        <v>0</v>
      </c>
      <c r="P40" s="82"/>
      <c r="Q40" s="122">
        <f>'درآمد ناشی از فروش  '!Q14</f>
        <v>0</v>
      </c>
      <c r="R40" s="122">
        <f t="shared" si="1"/>
        <v>0</v>
      </c>
      <c r="S40" s="82"/>
      <c r="T40" s="87"/>
    </row>
    <row r="41" spans="1:21" ht="30" hidden="1" customHeight="1">
      <c r="A41" s="57" t="s">
        <v>86</v>
      </c>
      <c r="B41" s="82"/>
      <c r="C41" s="38">
        <v>0</v>
      </c>
      <c r="D41" s="82"/>
      <c r="E41" s="122">
        <v>0</v>
      </c>
      <c r="F41" s="82"/>
      <c r="G41" s="122">
        <f>VLOOKUP(A41,'درآمد ناشی از فروش  '!$A$7:$I$68,9,0)</f>
        <v>0</v>
      </c>
      <c r="H41" s="82"/>
      <c r="I41" s="122">
        <f t="shared" si="0"/>
        <v>0</v>
      </c>
      <c r="J41" s="82"/>
      <c r="K41" s="87"/>
      <c r="L41" s="82"/>
      <c r="M41" s="38">
        <v>0</v>
      </c>
      <c r="N41" s="82"/>
      <c r="O41" s="122">
        <v>0</v>
      </c>
      <c r="P41" s="82"/>
      <c r="Q41" s="83">
        <f>VLOOKUP(A41,'درآمد ناشی از فروش  '!$A$7:$Q$67,17,0)</f>
        <v>0</v>
      </c>
      <c r="R41" s="83">
        <f t="shared" si="1"/>
        <v>0</v>
      </c>
      <c r="S41" s="82"/>
      <c r="T41" s="87"/>
    </row>
    <row r="42" spans="1:21" ht="30" hidden="1" customHeight="1">
      <c r="A42" s="57" t="s">
        <v>87</v>
      </c>
      <c r="B42" s="82"/>
      <c r="C42" s="38">
        <v>0</v>
      </c>
      <c r="D42" s="82"/>
      <c r="E42" s="122">
        <v>0</v>
      </c>
      <c r="F42" s="82"/>
      <c r="G42" s="122">
        <f>VLOOKUP(A42,'درآمد ناشی از فروش  '!$A$7:$I$68,9,0)</f>
        <v>0</v>
      </c>
      <c r="H42" s="82"/>
      <c r="I42" s="122">
        <f t="shared" si="0"/>
        <v>0</v>
      </c>
      <c r="J42" s="82"/>
      <c r="K42" s="87"/>
      <c r="L42" s="82"/>
      <c r="M42" s="38">
        <v>0</v>
      </c>
      <c r="N42" s="82"/>
      <c r="O42" s="122">
        <v>0</v>
      </c>
      <c r="P42" s="82"/>
      <c r="Q42" s="122">
        <f>VLOOKUP(A42,'درآمد ناشی از فروش  '!$A$7:$Q$67,17,0)</f>
        <v>0</v>
      </c>
      <c r="R42" s="122">
        <f t="shared" si="1"/>
        <v>0</v>
      </c>
      <c r="S42" s="82"/>
      <c r="T42" s="87"/>
    </row>
    <row r="43" spans="1:21" ht="30" hidden="1" customHeight="1">
      <c r="A43" s="57" t="s">
        <v>88</v>
      </c>
      <c r="B43" s="82"/>
      <c r="C43" s="38">
        <v>0</v>
      </c>
      <c r="D43" s="82"/>
      <c r="E43" s="122">
        <v>0</v>
      </c>
      <c r="F43" s="82"/>
      <c r="G43" s="122">
        <f>VLOOKUP(A43,'درآمد ناشی از فروش  '!$A$7:$I$68,9,0)</f>
        <v>0</v>
      </c>
      <c r="H43" s="82"/>
      <c r="I43" s="122">
        <f t="shared" si="0"/>
        <v>0</v>
      </c>
      <c r="J43" s="82"/>
      <c r="K43" s="87"/>
      <c r="L43" s="82"/>
      <c r="M43" s="38">
        <v>0</v>
      </c>
      <c r="N43" s="82"/>
      <c r="O43" s="122">
        <v>0</v>
      </c>
      <c r="P43" s="82"/>
      <c r="Q43" s="122">
        <f>VLOOKUP(A43,'درآمد ناشی از فروش  '!$A$7:$Q$67,17,0)</f>
        <v>0</v>
      </c>
      <c r="R43" s="122">
        <f t="shared" si="1"/>
        <v>0</v>
      </c>
      <c r="S43" s="82"/>
      <c r="T43" s="87"/>
    </row>
    <row r="44" spans="1:21" ht="30" customHeight="1">
      <c r="A44" s="57" t="s">
        <v>37</v>
      </c>
      <c r="B44" s="82"/>
      <c r="C44" s="38">
        <f>'درآمد سود سهام'!M13</f>
        <v>38027930445</v>
      </c>
      <c r="D44" s="82"/>
      <c r="E44" s="122">
        <f>'درآمد ناشی از تغییر قیمت اوراق'!E10</f>
        <v>-52007195719.026978</v>
      </c>
      <c r="F44" s="82"/>
      <c r="G44" s="122">
        <f>VLOOKUP(A44,'درآمد ناشی از فروش  '!$A$7:$I$68,9,0)</f>
        <v>-4272714089</v>
      </c>
      <c r="H44" s="82"/>
      <c r="I44" s="122">
        <f t="shared" si="0"/>
        <v>-18251979363.026978</v>
      </c>
      <c r="J44" s="82"/>
      <c r="K44" s="87"/>
      <c r="L44" s="82"/>
      <c r="M44" s="38">
        <f>'درآمد سود سهام'!S13</f>
        <v>38027930445</v>
      </c>
      <c r="N44" s="82"/>
      <c r="O44" s="122">
        <f>'درآمد ناشی از تغییر قیمت اوراق'!I10</f>
        <v>-52007195719.026978</v>
      </c>
      <c r="P44" s="82"/>
      <c r="Q44" s="122">
        <f>'درآمد ناشی از فروش  '!Q28</f>
        <v>-4272714089</v>
      </c>
      <c r="R44" s="122">
        <f t="shared" si="1"/>
        <v>-18251979363.026978</v>
      </c>
      <c r="S44" s="82"/>
      <c r="T44" s="87"/>
    </row>
    <row r="45" spans="1:21" ht="30" customHeight="1">
      <c r="A45" s="57" t="s">
        <v>35</v>
      </c>
      <c r="B45" s="82"/>
      <c r="C45" s="38">
        <v>0</v>
      </c>
      <c r="D45" s="82"/>
      <c r="E45" s="122">
        <f>'درآمد ناشی از تغییر قیمت اوراق'!E13</f>
        <v>-96953197299.209961</v>
      </c>
      <c r="F45" s="82"/>
      <c r="G45" s="122">
        <f>VLOOKUP(A45,'درآمد ناشی از فروش  '!$A$7:$I$68,9,0)</f>
        <v>0</v>
      </c>
      <c r="H45" s="82"/>
      <c r="I45" s="122">
        <f t="shared" si="0"/>
        <v>-96953197299.209961</v>
      </c>
      <c r="J45" s="82"/>
      <c r="K45" s="87"/>
      <c r="L45" s="82"/>
      <c r="M45" s="38">
        <f>VLOOKUP(A45,'درآمد سود سهام'!$A$7:$S$38,19,0)</f>
        <v>0</v>
      </c>
      <c r="N45" s="82"/>
      <c r="O45" s="122">
        <f>'درآمد ناشی از تغییر قیمت اوراق'!I13</f>
        <v>-96953197299.209961</v>
      </c>
      <c r="P45" s="82"/>
      <c r="Q45" s="122">
        <f>'درآمد ناشی از فروش  '!Q31</f>
        <v>0</v>
      </c>
      <c r="R45" s="122">
        <f t="shared" si="1"/>
        <v>-96953197299.209961</v>
      </c>
      <c r="S45" s="82"/>
      <c r="T45" s="87"/>
    </row>
    <row r="46" spans="1:21" ht="30" hidden="1" customHeight="1">
      <c r="A46" s="57" t="s">
        <v>34</v>
      </c>
      <c r="B46" s="82"/>
      <c r="C46" s="38">
        <v>0</v>
      </c>
      <c r="D46" s="82"/>
      <c r="E46" s="122">
        <v>0</v>
      </c>
      <c r="F46" s="82"/>
      <c r="G46" s="122">
        <f>VLOOKUP(A46,'درآمد ناشی از فروش  '!$A$7:$I$68,9,0)</f>
        <v>0</v>
      </c>
      <c r="H46" s="39"/>
      <c r="I46" s="122">
        <f t="shared" si="0"/>
        <v>0</v>
      </c>
      <c r="J46" s="82"/>
      <c r="K46" s="87"/>
      <c r="L46" s="82"/>
      <c r="M46" s="38">
        <f>'درآمد سود سهام'!S26</f>
        <v>0</v>
      </c>
      <c r="N46" s="82"/>
      <c r="O46" s="122">
        <v>0</v>
      </c>
      <c r="P46" s="82"/>
      <c r="Q46" s="83">
        <f>'درآمد ناشی از فروش  '!Q34</f>
        <v>0</v>
      </c>
      <c r="R46" s="83">
        <f t="shared" si="1"/>
        <v>0</v>
      </c>
      <c r="S46" s="82"/>
      <c r="T46" s="87"/>
    </row>
    <row r="47" spans="1:21" ht="30" hidden="1" customHeight="1">
      <c r="A47" s="57" t="s">
        <v>25</v>
      </c>
      <c r="B47" s="82"/>
      <c r="C47" s="38">
        <v>0</v>
      </c>
      <c r="D47" s="82"/>
      <c r="E47" s="122">
        <v>0</v>
      </c>
      <c r="F47" s="82"/>
      <c r="G47" s="122">
        <f>VLOOKUP(A47,'درآمد ناشی از فروش  '!$A$7:$I$68,9,0)</f>
        <v>0</v>
      </c>
      <c r="H47" s="39"/>
      <c r="I47" s="122">
        <f t="shared" si="0"/>
        <v>0</v>
      </c>
      <c r="J47" s="82"/>
      <c r="K47" s="87"/>
      <c r="L47" s="82"/>
      <c r="M47" s="38">
        <f>VLOOKUP(A47,'درآمد سود سهام'!$A$7:$S$38,19,0)</f>
        <v>0</v>
      </c>
      <c r="N47" s="82"/>
      <c r="O47" s="122">
        <v>0</v>
      </c>
      <c r="P47" s="82"/>
      <c r="Q47" s="122">
        <f>'درآمد ناشی از فروش  '!Q10</f>
        <v>0</v>
      </c>
      <c r="R47" s="122">
        <f t="shared" si="1"/>
        <v>0</v>
      </c>
      <c r="S47" s="82"/>
      <c r="T47" s="87"/>
    </row>
    <row r="48" spans="1:21" ht="30" customHeight="1">
      <c r="A48" s="57" t="s">
        <v>32</v>
      </c>
      <c r="B48" s="82"/>
      <c r="C48" s="38">
        <v>0</v>
      </c>
      <c r="D48" s="82"/>
      <c r="E48" s="122">
        <f>'درآمد ناشی از تغییر قیمت اوراق'!E24</f>
        <v>-68517572125.189026</v>
      </c>
      <c r="F48" s="82"/>
      <c r="G48" s="122">
        <f>'درآمد ناشی از فروش  '!I56</f>
        <v>-6556379890</v>
      </c>
      <c r="H48" s="82"/>
      <c r="I48" s="122">
        <f t="shared" si="0"/>
        <v>-75073952015.189026</v>
      </c>
      <c r="J48" s="82"/>
      <c r="K48" s="87"/>
      <c r="L48" s="82"/>
      <c r="M48" s="38">
        <f>VLOOKUP(A48,'درآمد سود سهام'!$A$7:$S$38,19,0)</f>
        <v>0</v>
      </c>
      <c r="N48" s="86">
        <v>26192276040</v>
      </c>
      <c r="O48" s="122">
        <f>'درآمد ناشی از تغییر قیمت اوراق'!I24</f>
        <v>-68517572125.189026</v>
      </c>
      <c r="P48" s="86">
        <v>26192276040</v>
      </c>
      <c r="Q48" s="122">
        <f>'درآمد ناشی از فروش  '!Q56</f>
        <v>-6556379890</v>
      </c>
      <c r="R48" s="122">
        <f t="shared" si="1"/>
        <v>-75073952015.189026</v>
      </c>
      <c r="S48" s="86">
        <v>26192276040</v>
      </c>
      <c r="T48" s="87"/>
      <c r="U48" s="62">
        <v>26192276040</v>
      </c>
    </row>
    <row r="49" spans="1:20" ht="30" hidden="1" customHeight="1">
      <c r="A49" s="57" t="s">
        <v>24</v>
      </c>
      <c r="B49" s="82"/>
      <c r="C49" s="38">
        <v>0</v>
      </c>
      <c r="D49" s="82"/>
      <c r="E49" s="122">
        <v>0</v>
      </c>
      <c r="F49" s="39"/>
      <c r="G49" s="122">
        <f>VLOOKUP(A49,'درآمد ناشی از فروش  '!$A$7:$I$68,9,0)</f>
        <v>0</v>
      </c>
      <c r="H49" s="39"/>
      <c r="I49" s="122">
        <f t="shared" si="0"/>
        <v>0</v>
      </c>
      <c r="J49" s="82"/>
      <c r="K49" s="87"/>
      <c r="L49" s="82"/>
      <c r="M49" s="38">
        <f>VLOOKUP(A49,'درآمد سود سهام'!$A$7:$S$38,19,0)</f>
        <v>0</v>
      </c>
      <c r="N49" s="82"/>
      <c r="O49" s="122">
        <v>0</v>
      </c>
      <c r="P49" s="82"/>
      <c r="Q49" s="83">
        <f>VLOOKUP(A49,'درآمد ناشی از فروش  '!$A$7:$Q$67,17,0)</f>
        <v>0</v>
      </c>
      <c r="R49" s="83">
        <f t="shared" si="1"/>
        <v>0</v>
      </c>
      <c r="S49" s="82"/>
      <c r="T49" s="87"/>
    </row>
    <row r="50" spans="1:20" ht="30" hidden="1" customHeight="1">
      <c r="A50" s="57" t="s">
        <v>26</v>
      </c>
      <c r="B50" s="82"/>
      <c r="C50" s="38">
        <v>0</v>
      </c>
      <c r="D50" s="82"/>
      <c r="E50" s="122">
        <v>0</v>
      </c>
      <c r="F50" s="39"/>
      <c r="G50" s="122">
        <f>VLOOKUP(A50,'درآمد ناشی از فروش  '!$A$7:$I$68,9,0)</f>
        <v>0</v>
      </c>
      <c r="H50" s="39"/>
      <c r="I50" s="122">
        <f t="shared" si="0"/>
        <v>0</v>
      </c>
      <c r="J50" s="82"/>
      <c r="K50" s="87"/>
      <c r="L50" s="82"/>
      <c r="M50" s="38">
        <f>VLOOKUP(A50,'درآمد سود سهام'!$A$7:$S$38,19,0)</f>
        <v>0</v>
      </c>
      <c r="N50" s="82"/>
      <c r="O50" s="122">
        <v>0</v>
      </c>
      <c r="P50" s="82"/>
      <c r="Q50" s="83">
        <f>VLOOKUP(A50,'درآمد ناشی از فروش  '!$A$7:$Q$67,17,0)</f>
        <v>0</v>
      </c>
      <c r="R50" s="83">
        <f t="shared" si="1"/>
        <v>0</v>
      </c>
      <c r="S50" s="82"/>
      <c r="T50" s="87"/>
    </row>
    <row r="51" spans="1:20" ht="30" hidden="1" customHeight="1">
      <c r="A51" s="57" t="s">
        <v>36</v>
      </c>
      <c r="B51" s="82"/>
      <c r="C51" s="38">
        <v>0</v>
      </c>
      <c r="D51" s="82"/>
      <c r="E51" s="122">
        <v>0</v>
      </c>
      <c r="F51" s="82"/>
      <c r="G51" s="122">
        <f>VLOOKUP(A51,'درآمد ناشی از فروش  '!$A$7:$I$68,9,0)</f>
        <v>0</v>
      </c>
      <c r="H51" s="82"/>
      <c r="I51" s="122">
        <f t="shared" si="0"/>
        <v>0</v>
      </c>
      <c r="J51" s="82"/>
      <c r="K51" s="87"/>
      <c r="L51" s="82"/>
      <c r="M51" s="38">
        <f>'درآمد سود سهام'!S29</f>
        <v>0</v>
      </c>
      <c r="N51" s="82"/>
      <c r="O51" s="122">
        <v>0</v>
      </c>
      <c r="P51" s="82"/>
      <c r="Q51" s="83">
        <f>VLOOKUP(A51,'درآمد ناشی از فروش  '!$A$7:$Q$67,17,0)</f>
        <v>0</v>
      </c>
      <c r="R51" s="83">
        <f t="shared" si="1"/>
        <v>0</v>
      </c>
      <c r="S51" s="82"/>
      <c r="T51" s="87"/>
    </row>
    <row r="52" spans="1:20" ht="30" customHeight="1">
      <c r="A52" s="57" t="s">
        <v>124</v>
      </c>
      <c r="B52" s="82"/>
      <c r="C52" s="38">
        <f>'درآمد سود سهام'!M35</f>
        <v>0</v>
      </c>
      <c r="D52" s="82"/>
      <c r="E52" s="122">
        <f>'درآمد ناشی از تغییر قیمت اوراق'!E9</f>
        <v>-10646.7402</v>
      </c>
      <c r="F52" s="82"/>
      <c r="G52" s="83">
        <f>'درآمد ناشی از فروش  '!I7</f>
        <v>0</v>
      </c>
      <c r="H52" s="82"/>
      <c r="I52" s="83">
        <f t="shared" si="0"/>
        <v>-10646.7402</v>
      </c>
      <c r="J52" s="82"/>
      <c r="K52" s="87"/>
      <c r="L52" s="82"/>
      <c r="M52" s="38">
        <f>'درآمد سود سهام'!S35</f>
        <v>0</v>
      </c>
      <c r="N52" s="82"/>
      <c r="O52" s="83">
        <f>'درآمد ناشی از تغییر قیمت اوراق'!I9</f>
        <v>-10646.7402</v>
      </c>
      <c r="P52" s="82"/>
      <c r="Q52" s="122">
        <f>'درآمد ناشی از فروش  '!Q7</f>
        <v>0</v>
      </c>
      <c r="R52" s="83">
        <f t="shared" si="1"/>
        <v>-10646.7402</v>
      </c>
      <c r="S52" s="82"/>
      <c r="T52" s="87"/>
    </row>
    <row r="53" spans="1:20" ht="30" customHeight="1">
      <c r="A53" s="57" t="s">
        <v>29</v>
      </c>
      <c r="B53" s="82"/>
      <c r="C53" s="38">
        <f>'درآمد سود سهام'!M36</f>
        <v>0</v>
      </c>
      <c r="D53" s="82"/>
      <c r="E53" s="122">
        <f>'درآمد ناشی از تغییر قیمت اوراق'!E8</f>
        <v>37965782824.540009</v>
      </c>
      <c r="F53" s="82"/>
      <c r="G53" s="122">
        <f>'درآمد ناشی از فروش  '!I60</f>
        <v>-111220991</v>
      </c>
      <c r="H53" s="82"/>
      <c r="I53" s="122">
        <f t="shared" si="0"/>
        <v>37854561833.540009</v>
      </c>
      <c r="J53" s="82"/>
      <c r="K53" s="87"/>
      <c r="L53" s="82"/>
      <c r="M53" s="38">
        <f>'درآمد سود سهام'!S36</f>
        <v>0</v>
      </c>
      <c r="N53" s="82"/>
      <c r="O53" s="122">
        <f>'درآمد ناشی از تغییر قیمت اوراق'!I8</f>
        <v>37965782824.540009</v>
      </c>
      <c r="P53" s="82"/>
      <c r="Q53" s="122">
        <f>'درآمد ناشی از فروش  '!Q60</f>
        <v>-111220991</v>
      </c>
      <c r="R53" s="122">
        <f t="shared" si="1"/>
        <v>37854561833.540009</v>
      </c>
      <c r="S53" s="82"/>
      <c r="T53" s="87"/>
    </row>
    <row r="54" spans="1:20" ht="30" hidden="1" customHeight="1">
      <c r="A54" s="57" t="s">
        <v>38</v>
      </c>
      <c r="B54" s="82"/>
      <c r="C54" s="38">
        <v>0</v>
      </c>
      <c r="D54" s="82"/>
      <c r="E54" s="122">
        <v>0</v>
      </c>
      <c r="F54" s="82"/>
      <c r="G54" s="122">
        <f>VLOOKUP(A54,'درآمد ناشی از فروش  '!$A$7:$I$68,9,0)</f>
        <v>0</v>
      </c>
      <c r="H54" s="82"/>
      <c r="I54" s="122">
        <f t="shared" si="0"/>
        <v>0</v>
      </c>
      <c r="J54" s="82"/>
      <c r="K54" s="87"/>
      <c r="L54" s="82"/>
      <c r="M54" s="38">
        <v>0</v>
      </c>
      <c r="N54" s="82"/>
      <c r="O54" s="122">
        <v>0</v>
      </c>
      <c r="P54" s="82"/>
      <c r="Q54" s="83">
        <f>VLOOKUP(A54,'درآمد ناشی از فروش  '!$A$7:$Q$67,17,0)</f>
        <v>0</v>
      </c>
      <c r="R54" s="83">
        <f t="shared" si="1"/>
        <v>0</v>
      </c>
      <c r="S54" s="82"/>
      <c r="T54" s="87"/>
    </row>
    <row r="55" spans="1:20" ht="30" hidden="1" customHeight="1">
      <c r="A55" s="57" t="s">
        <v>40</v>
      </c>
      <c r="B55" s="82"/>
      <c r="C55" s="38">
        <v>0</v>
      </c>
      <c r="D55" s="82"/>
      <c r="E55" s="122">
        <v>0</v>
      </c>
      <c r="F55" s="82"/>
      <c r="G55" s="122">
        <f>VLOOKUP(A55,'درآمد ناشی از فروش  '!$A$7:$I$68,9,0)</f>
        <v>0</v>
      </c>
      <c r="H55" s="82"/>
      <c r="I55" s="122">
        <f t="shared" si="0"/>
        <v>0</v>
      </c>
      <c r="J55" s="82"/>
      <c r="K55" s="87"/>
      <c r="L55" s="82"/>
      <c r="M55" s="38">
        <v>0</v>
      </c>
      <c r="N55" s="82"/>
      <c r="O55" s="122">
        <v>0</v>
      </c>
      <c r="P55" s="82"/>
      <c r="Q55" s="83">
        <f>VLOOKUP(A55,'درآمد ناشی از فروش  '!$A$7:$Q$67,17,0)</f>
        <v>0</v>
      </c>
      <c r="R55" s="83">
        <f t="shared" si="1"/>
        <v>0</v>
      </c>
      <c r="S55" s="82"/>
      <c r="T55" s="87"/>
    </row>
    <row r="56" spans="1:20" ht="30" hidden="1" customHeight="1">
      <c r="A56" s="57" t="s">
        <v>126</v>
      </c>
      <c r="B56" s="82"/>
      <c r="C56" s="38">
        <v>0</v>
      </c>
      <c r="D56" s="82"/>
      <c r="E56" s="122">
        <f>'درآمد ناشی از تغییر قیمت اوراق'!E11</f>
        <v>0</v>
      </c>
      <c r="F56" s="82"/>
      <c r="G56" s="122">
        <f>'درآمد ناشی از فروش  '!I62</f>
        <v>0</v>
      </c>
      <c r="H56" s="82"/>
      <c r="I56" s="122">
        <f t="shared" si="0"/>
        <v>0</v>
      </c>
      <c r="J56" s="82"/>
      <c r="K56" s="87"/>
      <c r="L56" s="82"/>
      <c r="M56" s="38">
        <f>'درآمد سود سهام'!S8</f>
        <v>0</v>
      </c>
      <c r="N56" s="82"/>
      <c r="O56" s="122">
        <f>'درآمد ناشی از تغییر قیمت اوراق'!I11</f>
        <v>0</v>
      </c>
      <c r="P56" s="82"/>
      <c r="Q56" s="122">
        <f>'درآمد ناشی از فروش  '!Q62</f>
        <v>0</v>
      </c>
      <c r="R56" s="122">
        <f t="shared" si="1"/>
        <v>0</v>
      </c>
      <c r="S56" s="82"/>
      <c r="T56" s="87"/>
    </row>
    <row r="57" spans="1:20" ht="30" hidden="1" customHeight="1">
      <c r="A57" s="57" t="s">
        <v>41</v>
      </c>
      <c r="B57" s="82"/>
      <c r="C57" s="38">
        <v>0</v>
      </c>
      <c r="D57" s="82"/>
      <c r="E57" s="122">
        <f>'درآمد ناشی از تغییر قیمت اوراق'!E29</f>
        <v>0</v>
      </c>
      <c r="F57" s="82"/>
      <c r="G57" s="122">
        <f>'درآمد ناشی از فروش  '!I59</f>
        <v>0</v>
      </c>
      <c r="H57" s="82"/>
      <c r="I57" s="122">
        <f t="shared" si="0"/>
        <v>0</v>
      </c>
      <c r="J57" s="82"/>
      <c r="K57" s="87"/>
      <c r="L57" s="82"/>
      <c r="M57" s="36">
        <f>'درآمد سود سهام'!S25</f>
        <v>0</v>
      </c>
      <c r="N57" s="82"/>
      <c r="O57" s="122">
        <f>'درآمد ناشی از تغییر قیمت اوراق'!I29</f>
        <v>0</v>
      </c>
      <c r="P57" s="82"/>
      <c r="Q57" s="122">
        <f>'درآمد ناشی از فروش  '!Q59</f>
        <v>0</v>
      </c>
      <c r="R57" s="122">
        <f t="shared" si="1"/>
        <v>0</v>
      </c>
      <c r="S57" s="82"/>
      <c r="T57" s="87"/>
    </row>
    <row r="58" spans="1:20" ht="30" hidden="1" customHeight="1">
      <c r="A58" s="57" t="s">
        <v>148</v>
      </c>
      <c r="B58" s="82"/>
      <c r="C58" s="38">
        <v>0</v>
      </c>
      <c r="D58" s="82"/>
      <c r="E58" s="122">
        <v>0</v>
      </c>
      <c r="F58" s="82"/>
      <c r="G58" s="122">
        <f>VLOOKUP(A58,'درآمد ناشی از فروش  '!$A$7:$I$68,9,0)</f>
        <v>0</v>
      </c>
      <c r="H58" s="82"/>
      <c r="I58" s="122">
        <f t="shared" si="0"/>
        <v>0</v>
      </c>
      <c r="J58" s="82"/>
      <c r="K58" s="87"/>
      <c r="L58" s="82"/>
      <c r="M58" s="38">
        <v>0</v>
      </c>
      <c r="N58" s="82"/>
      <c r="O58" s="122">
        <v>0</v>
      </c>
      <c r="P58" s="82"/>
      <c r="Q58" s="122">
        <f>'درآمد ناشی از فروش  '!Q9</f>
        <v>0</v>
      </c>
      <c r="R58" s="122">
        <f t="shared" si="1"/>
        <v>0</v>
      </c>
      <c r="S58" s="82"/>
      <c r="T58" s="87"/>
    </row>
    <row r="59" spans="1:20" ht="30" customHeight="1">
      <c r="A59" s="57" t="s">
        <v>125</v>
      </c>
      <c r="B59" s="82"/>
      <c r="C59" s="38">
        <f>'درآمد سود سهام'!M34</f>
        <v>0</v>
      </c>
      <c r="D59" s="82"/>
      <c r="E59" s="122">
        <f>'درآمد ناشی از تغییر قیمت اوراق'!E17</f>
        <v>5873108689.0962982</v>
      </c>
      <c r="F59" s="82"/>
      <c r="G59" s="122">
        <f>'درآمد ناشی از فروش  '!I50</f>
        <v>-2504184840</v>
      </c>
      <c r="H59" s="82"/>
      <c r="I59" s="122">
        <f t="shared" si="0"/>
        <v>3368923849.0962982</v>
      </c>
      <c r="J59" s="82"/>
      <c r="K59" s="87"/>
      <c r="L59" s="82"/>
      <c r="M59" s="38">
        <f>'درآمد سود سهام'!S34</f>
        <v>0</v>
      </c>
      <c r="N59" s="82"/>
      <c r="O59" s="122">
        <f>'درآمد ناشی از تغییر قیمت اوراق'!I17</f>
        <v>5873108689.0962982</v>
      </c>
      <c r="P59" s="82"/>
      <c r="Q59" s="122">
        <f>'درآمد ناشی از فروش  '!Q50</f>
        <v>-2504184840</v>
      </c>
      <c r="R59" s="122">
        <f t="shared" si="1"/>
        <v>3368923849.0962982</v>
      </c>
      <c r="S59" s="82"/>
      <c r="T59" s="87"/>
    </row>
    <row r="60" spans="1:20" ht="30" customHeight="1">
      <c r="A60" s="57" t="s">
        <v>145</v>
      </c>
      <c r="B60" s="82"/>
      <c r="C60" s="38">
        <v>0</v>
      </c>
      <c r="D60" s="82"/>
      <c r="E60" s="122">
        <f>'درآمد ناشی از تغییر قیمت اوراق'!E30</f>
        <v>0</v>
      </c>
      <c r="F60" s="82"/>
      <c r="G60" s="122">
        <f>'درآمد ناشی از فروش  '!I55</f>
        <v>-925684224</v>
      </c>
      <c r="H60" s="82"/>
      <c r="I60" s="122">
        <f t="shared" si="0"/>
        <v>-925684224</v>
      </c>
      <c r="J60" s="82"/>
      <c r="K60" s="87"/>
      <c r="L60" s="82"/>
      <c r="M60" s="38">
        <v>0</v>
      </c>
      <c r="N60" s="82"/>
      <c r="O60" s="122">
        <f>'درآمد ناشی از تغییر قیمت اوراق'!I30</f>
        <v>0</v>
      </c>
      <c r="P60" s="82"/>
      <c r="Q60" s="122">
        <f>'درآمد ناشی از فروش  '!Q55</f>
        <v>-925684224</v>
      </c>
      <c r="R60" s="122">
        <f t="shared" si="1"/>
        <v>-925684224</v>
      </c>
      <c r="S60" s="82"/>
      <c r="T60" s="87"/>
    </row>
    <row r="61" spans="1:20" ht="30" customHeight="1">
      <c r="A61" s="57" t="s">
        <v>127</v>
      </c>
      <c r="B61" s="82"/>
      <c r="C61" s="38">
        <v>0</v>
      </c>
      <c r="D61" s="82"/>
      <c r="E61" s="122">
        <f>'درآمد ناشی از تغییر قیمت اوراق'!E7</f>
        <v>0</v>
      </c>
      <c r="F61" s="82"/>
      <c r="G61" s="122">
        <f>VLOOKUP(A61,'درآمد ناشی از فروش  '!$A$7:$I$68,9,0)</f>
        <v>-4207224256</v>
      </c>
      <c r="H61" s="82"/>
      <c r="I61" s="122">
        <f t="shared" si="0"/>
        <v>-4207224256</v>
      </c>
      <c r="J61" s="82"/>
      <c r="K61" s="87"/>
      <c r="L61" s="82"/>
      <c r="M61" s="38">
        <v>0</v>
      </c>
      <c r="N61" s="82"/>
      <c r="O61" s="122">
        <f>'درآمد ناشی از تغییر قیمت اوراق'!I7</f>
        <v>0</v>
      </c>
      <c r="P61" s="82"/>
      <c r="Q61" s="122">
        <f>VLOOKUP(A61,'درآمد ناشی از فروش  '!$A$7:$Q$67,17,0)</f>
        <v>-4207224256</v>
      </c>
      <c r="R61" s="122">
        <f t="shared" si="1"/>
        <v>-4207224256</v>
      </c>
      <c r="S61" s="82"/>
      <c r="T61" s="87"/>
    </row>
    <row r="62" spans="1:20" ht="30" customHeight="1">
      <c r="A62" s="57" t="s">
        <v>187</v>
      </c>
      <c r="B62" s="82"/>
      <c r="C62" s="38">
        <f>'درآمد سود سهام'!M15</f>
        <v>11438231549</v>
      </c>
      <c r="D62" s="82"/>
      <c r="E62" s="122">
        <f>'درآمد ناشی از تغییر قیمت اوراق'!E14</f>
        <v>22327455194.27301</v>
      </c>
      <c r="F62" s="82"/>
      <c r="G62" s="122">
        <f>'درآمد ناشی از فروش  '!I57</f>
        <v>1005116581</v>
      </c>
      <c r="H62" s="82"/>
      <c r="I62" s="122">
        <f t="shared" si="0"/>
        <v>34770803324.27301</v>
      </c>
      <c r="J62" s="82"/>
      <c r="K62" s="87"/>
      <c r="L62" s="82"/>
      <c r="M62" s="38">
        <f>'درآمد سود سهام'!S15</f>
        <v>11438231549</v>
      </c>
      <c r="N62" s="82"/>
      <c r="O62" s="122">
        <f>'درآمد ناشی از تغییر قیمت اوراق'!I14</f>
        <v>22327455194.27301</v>
      </c>
      <c r="P62" s="82"/>
      <c r="Q62" s="122">
        <f>'درآمد ناشی از فروش  '!Q57</f>
        <v>1005116581</v>
      </c>
      <c r="R62" s="122">
        <f t="shared" si="1"/>
        <v>34770803324.27301</v>
      </c>
      <c r="S62" s="82"/>
      <c r="T62" s="87"/>
    </row>
    <row r="63" spans="1:20" ht="30" customHeight="1">
      <c r="A63" s="57" t="s">
        <v>188</v>
      </c>
      <c r="B63" s="82"/>
      <c r="C63" s="38">
        <f>'درآمد سود سهام'!M12</f>
        <v>576517500</v>
      </c>
      <c r="D63" s="82"/>
      <c r="E63" s="122">
        <f>'درآمد ناشی از تغییر قیمت اوراق'!E36</f>
        <v>-1645654963.3999996</v>
      </c>
      <c r="F63" s="82"/>
      <c r="G63" s="122">
        <f>'درآمد ناشی از فروش  '!I63</f>
        <v>-901287465</v>
      </c>
      <c r="H63" s="82"/>
      <c r="I63" s="122">
        <f t="shared" si="0"/>
        <v>-1970424928.3999996</v>
      </c>
      <c r="J63" s="82"/>
      <c r="K63" s="87"/>
      <c r="L63" s="82"/>
      <c r="M63" s="38">
        <f>'درآمد سود سهام'!S12</f>
        <v>576517500</v>
      </c>
      <c r="N63" s="82"/>
      <c r="O63" s="83">
        <f>'درآمد ناشی از تغییر قیمت اوراق'!I36</f>
        <v>-1645654963.3999996</v>
      </c>
      <c r="P63" s="82"/>
      <c r="Q63" s="122">
        <f>'درآمد ناشی از فروش  '!Q63</f>
        <v>-901287465</v>
      </c>
      <c r="R63" s="83">
        <f t="shared" si="1"/>
        <v>-1970424928.3999996</v>
      </c>
      <c r="S63" s="82"/>
      <c r="T63" s="87"/>
    </row>
    <row r="64" spans="1:20" ht="30" customHeight="1">
      <c r="A64" s="57" t="s">
        <v>201</v>
      </c>
      <c r="B64" s="82"/>
      <c r="C64" s="38">
        <v>0</v>
      </c>
      <c r="D64" s="82"/>
      <c r="E64" s="122">
        <f>'درآمد ناشی از تغییر قیمت اوراق'!E20</f>
        <v>0.92309951782226563</v>
      </c>
      <c r="F64" s="82"/>
      <c r="G64" s="122">
        <v>0</v>
      </c>
      <c r="H64" s="82"/>
      <c r="I64" s="122">
        <f t="shared" si="0"/>
        <v>0.92309951782226563</v>
      </c>
      <c r="J64" s="82"/>
      <c r="K64" s="87"/>
      <c r="L64" s="82"/>
      <c r="M64" s="38">
        <v>0</v>
      </c>
      <c r="N64" s="82"/>
      <c r="O64" s="83">
        <f>'درآمد ناشی از تغییر قیمت اوراق'!I20</f>
        <v>0.92309951782226563</v>
      </c>
      <c r="P64" s="82"/>
      <c r="Q64" s="122">
        <v>0</v>
      </c>
      <c r="R64" s="83">
        <f t="shared" si="1"/>
        <v>0.92309951782226563</v>
      </c>
      <c r="S64" s="82"/>
      <c r="T64" s="87"/>
    </row>
    <row r="65" spans="1:23" ht="30" customHeight="1">
      <c r="A65" s="57" t="s">
        <v>199</v>
      </c>
      <c r="B65" s="82"/>
      <c r="C65" s="38">
        <f>'درآمد سود سهام'!M11</f>
        <v>122131024</v>
      </c>
      <c r="D65" s="82"/>
      <c r="E65" s="122">
        <f>'درآمد ناشی از تغییر قیمت اوراق'!E34</f>
        <v>-631578346.58760023</v>
      </c>
      <c r="F65" s="82"/>
      <c r="G65" s="122">
        <f>'درآمد ناشی از فروش  '!I58</f>
        <v>0</v>
      </c>
      <c r="H65" s="82"/>
      <c r="I65" s="122">
        <f t="shared" si="0"/>
        <v>-509447322.58760023</v>
      </c>
      <c r="J65" s="82"/>
      <c r="K65" s="87"/>
      <c r="L65" s="82"/>
      <c r="M65" s="38">
        <f>'درآمد سود سهام'!S11</f>
        <v>122131024</v>
      </c>
      <c r="N65" s="82"/>
      <c r="O65" s="122">
        <f>'درآمد ناشی از تغییر قیمت اوراق'!I34</f>
        <v>-631578346.58760023</v>
      </c>
      <c r="P65" s="82"/>
      <c r="Q65" s="122">
        <f>'درآمد ناشی از فروش  '!Q58</f>
        <v>0</v>
      </c>
      <c r="R65" s="122">
        <f t="shared" si="1"/>
        <v>-509447322.58760023</v>
      </c>
      <c r="S65" s="82"/>
      <c r="T65" s="87"/>
    </row>
    <row r="66" spans="1:23" ht="30" customHeight="1">
      <c r="A66" s="57" t="s">
        <v>234</v>
      </c>
      <c r="B66" s="82"/>
      <c r="C66" s="38">
        <f>'درآمد سود سهام'!M17</f>
        <v>3616774636</v>
      </c>
      <c r="D66" s="82"/>
      <c r="E66" s="122">
        <f>'درآمد ناشی از تغییر قیمت اوراق'!E37</f>
        <v>-535392178.09500122</v>
      </c>
      <c r="F66" s="82"/>
      <c r="G66" s="122">
        <f>'درآمد ناشی از فروش  '!I64</f>
        <v>-1815447176</v>
      </c>
      <c r="H66" s="82"/>
      <c r="I66" s="122">
        <f t="shared" si="0"/>
        <v>1265935281.9049988</v>
      </c>
      <c r="J66" s="82"/>
      <c r="K66" s="87"/>
      <c r="L66" s="82"/>
      <c r="M66" s="38">
        <f>'درآمد سود سهام'!S17</f>
        <v>3616774636</v>
      </c>
      <c r="N66" s="82"/>
      <c r="O66" s="122">
        <f>'درآمد ناشی از تغییر قیمت اوراق'!I37</f>
        <v>-535392178.09500122</v>
      </c>
      <c r="P66" s="82"/>
      <c r="Q66" s="122">
        <f>'درآمد ناشی از فروش  '!Q64</f>
        <v>-1815447176</v>
      </c>
      <c r="R66" s="122">
        <f t="shared" si="1"/>
        <v>1265935281.9049988</v>
      </c>
      <c r="S66" s="82"/>
      <c r="T66" s="87"/>
    </row>
    <row r="67" spans="1:23" ht="30" customHeight="1">
      <c r="A67" s="56" t="s">
        <v>235</v>
      </c>
      <c r="B67" s="82"/>
      <c r="C67" s="38">
        <v>0</v>
      </c>
      <c r="D67" s="82"/>
      <c r="E67" s="122">
        <f>'درآمد ناشی از تغییر قیمت اوراق'!E38</f>
        <v>0</v>
      </c>
      <c r="F67" s="82"/>
      <c r="G67" s="122">
        <f>'درآمد ناشی از فروش  '!I65</f>
        <v>49613672</v>
      </c>
      <c r="H67" s="82"/>
      <c r="I67" s="122">
        <f t="shared" si="0"/>
        <v>49613672</v>
      </c>
      <c r="J67" s="82"/>
      <c r="K67" s="87"/>
      <c r="L67" s="82"/>
      <c r="M67" s="38">
        <v>0</v>
      </c>
      <c r="N67" s="82"/>
      <c r="O67" s="122">
        <f>'درآمد ناشی از تغییر قیمت اوراق'!I38</f>
        <v>0</v>
      </c>
      <c r="P67" s="82"/>
      <c r="Q67" s="122">
        <f>'درآمد ناشی از فروش  '!Q65</f>
        <v>49613672</v>
      </c>
      <c r="R67" s="122">
        <f t="shared" si="1"/>
        <v>49613672</v>
      </c>
      <c r="S67" s="82"/>
      <c r="T67" s="87"/>
    </row>
    <row r="68" spans="1:23" ht="30" customHeight="1">
      <c r="A68" s="56" t="s">
        <v>240</v>
      </c>
      <c r="B68" s="82"/>
      <c r="C68" s="38">
        <f>'درآمد سود سهام'!M10</f>
        <v>838513514</v>
      </c>
      <c r="D68" s="82"/>
      <c r="E68" s="122">
        <f>'درآمد ناشی از تغییر قیمت اوراق'!E40</f>
        <v>-3518900365</v>
      </c>
      <c r="F68" s="82"/>
      <c r="G68" s="122">
        <v>0</v>
      </c>
      <c r="H68" s="82"/>
      <c r="I68" s="122">
        <f t="shared" si="0"/>
        <v>-2680386851</v>
      </c>
      <c r="J68" s="82"/>
      <c r="K68" s="87"/>
      <c r="L68" s="82"/>
      <c r="M68" s="38">
        <f>'درآمد سود سهام'!S10</f>
        <v>838513514</v>
      </c>
      <c r="N68" s="82"/>
      <c r="O68" s="122">
        <f>'درآمد ناشی از تغییر قیمت اوراق'!I40</f>
        <v>-3518900365</v>
      </c>
      <c r="P68" s="82"/>
      <c r="Q68" s="122">
        <v>0</v>
      </c>
      <c r="R68" s="122">
        <f t="shared" si="1"/>
        <v>-2680386851</v>
      </c>
      <c r="S68" s="82"/>
      <c r="T68" s="87"/>
    </row>
    <row r="69" spans="1:23" ht="30" customHeight="1">
      <c r="A69" s="56" t="s">
        <v>249</v>
      </c>
      <c r="B69" s="82"/>
      <c r="C69" s="38">
        <v>0</v>
      </c>
      <c r="D69" s="82"/>
      <c r="E69" s="122">
        <f>'درآمد ناشی از تغییر قیمت اوراق'!E39</f>
        <v>-174384667.93549919</v>
      </c>
      <c r="F69" s="82"/>
      <c r="G69" s="122">
        <v>0</v>
      </c>
      <c r="H69" s="82"/>
      <c r="I69" s="122">
        <f t="shared" si="0"/>
        <v>-174384667.93549919</v>
      </c>
      <c r="J69" s="82"/>
      <c r="K69" s="87"/>
      <c r="L69" s="82"/>
      <c r="M69" s="38">
        <v>0</v>
      </c>
      <c r="N69" s="82"/>
      <c r="O69" s="122">
        <f>'درآمد ناشی از تغییر قیمت اوراق'!I39</f>
        <v>-174384667.93549919</v>
      </c>
      <c r="P69" s="82"/>
      <c r="Q69" s="122">
        <v>0</v>
      </c>
      <c r="R69" s="122">
        <f t="shared" si="1"/>
        <v>-174384667.93549919</v>
      </c>
      <c r="S69" s="82"/>
      <c r="T69" s="87"/>
    </row>
    <row r="70" spans="1:23" ht="30" customHeight="1">
      <c r="A70" s="57" t="s">
        <v>191</v>
      </c>
      <c r="B70" s="82"/>
      <c r="C70" s="38">
        <v>0</v>
      </c>
      <c r="D70" s="82"/>
      <c r="E70" s="122">
        <f>'درآمد ناشی از تغییر قیمت اوراق'!E41</f>
        <v>0</v>
      </c>
      <c r="F70" s="82"/>
      <c r="G70" s="122">
        <f>'درآمد ناشی از فروش  '!I66</f>
        <v>9632450717</v>
      </c>
      <c r="H70" s="82"/>
      <c r="I70" s="122">
        <f t="shared" si="0"/>
        <v>9632450717</v>
      </c>
      <c r="J70" s="82"/>
      <c r="K70" s="87"/>
      <c r="L70" s="82"/>
      <c r="M70" s="38">
        <v>0</v>
      </c>
      <c r="N70" s="82"/>
      <c r="O70" s="122">
        <f>'درآمد ناشی از تغییر قیمت اوراق'!I41</f>
        <v>0</v>
      </c>
      <c r="P70" s="82"/>
      <c r="Q70" s="122">
        <f>VLOOKUP(A70,'درآمد ناشی از فروش  '!$A$7:$Q$67,17,0)</f>
        <v>9632450717</v>
      </c>
      <c r="R70" s="122">
        <f t="shared" si="1"/>
        <v>9632450717</v>
      </c>
      <c r="S70" s="82"/>
      <c r="T70" s="87"/>
    </row>
    <row r="71" spans="1:23" ht="30" customHeight="1">
      <c r="A71" s="57" t="s">
        <v>192</v>
      </c>
      <c r="B71" s="82"/>
      <c r="C71" s="38">
        <v>0</v>
      </c>
      <c r="D71" s="82"/>
      <c r="E71" s="122">
        <f>'درآمد ناشی از تغییر قیمت اوراق'!E42</f>
        <v>0</v>
      </c>
      <c r="F71" s="82"/>
      <c r="G71" s="122">
        <f>'درآمد ناشی از فروش  '!I67</f>
        <v>634609360</v>
      </c>
      <c r="H71" s="82"/>
      <c r="I71" s="122">
        <f t="shared" si="0"/>
        <v>634609360</v>
      </c>
      <c r="J71" s="82"/>
      <c r="K71" s="87"/>
      <c r="L71" s="82"/>
      <c r="M71" s="38">
        <v>0</v>
      </c>
      <c r="N71" s="82"/>
      <c r="O71" s="122">
        <f>'درآمد ناشی از تغییر قیمت اوراق'!I42</f>
        <v>0</v>
      </c>
      <c r="P71" s="82"/>
      <c r="Q71" s="122">
        <f>VLOOKUP(A71,'درآمد ناشی از فروش  '!$A$7:$Q$67,17,0)</f>
        <v>634609360</v>
      </c>
      <c r="R71" s="122">
        <f t="shared" si="1"/>
        <v>634609360</v>
      </c>
      <c r="S71" s="82"/>
      <c r="T71" s="87"/>
    </row>
    <row r="72" spans="1:23" s="64" customFormat="1" ht="30" customHeight="1" thickBot="1">
      <c r="A72" s="90" t="s">
        <v>42</v>
      </c>
      <c r="B72" s="88"/>
      <c r="C72" s="95">
        <f>SUM(C8:C71)</f>
        <v>82861924785</v>
      </c>
      <c r="D72" s="88"/>
      <c r="E72" s="95">
        <f>SUM(E8:E71)</f>
        <v>-210334809619.04541</v>
      </c>
      <c r="F72" s="88"/>
      <c r="G72" s="95">
        <f>SUM(G8:G71)</f>
        <v>-11695106325</v>
      </c>
      <c r="H72" s="88"/>
      <c r="I72" s="177">
        <f>SUM(I8:I71)</f>
        <v>-139167991159.04541</v>
      </c>
      <c r="J72" s="88"/>
      <c r="K72" s="89"/>
      <c r="L72" s="88"/>
      <c r="M72" s="200">
        <f>SUM(M8:M71)</f>
        <v>82861924785</v>
      </c>
      <c r="N72" s="88"/>
      <c r="O72" s="181">
        <f>SUM(O8:O71)</f>
        <v>-210334809619.04541</v>
      </c>
      <c r="P72" s="88"/>
      <c r="Q72" s="95">
        <f>SUM(Q8:Q71)</f>
        <v>-11695106325</v>
      </c>
      <c r="R72" s="95">
        <f>SUM(R8:R71)</f>
        <v>-139167991159.04541</v>
      </c>
      <c r="S72" s="88"/>
      <c r="T72" s="89"/>
    </row>
    <row r="73" spans="1:23" ht="30" customHeight="1" thickTop="1">
      <c r="E73" s="121"/>
      <c r="I73" s="65"/>
      <c r="M73" s="87"/>
      <c r="O73" s="123"/>
    </row>
    <row r="74" spans="1:23" ht="30" customHeight="1">
      <c r="G74" s="61"/>
      <c r="M74" s="87"/>
    </row>
    <row r="75" spans="1:23" ht="30" customHeight="1">
      <c r="C75" s="61"/>
      <c r="G75" s="61"/>
      <c r="K75" s="62"/>
      <c r="M75" s="87"/>
      <c r="T75" s="62"/>
      <c r="W75" s="66"/>
    </row>
    <row r="76" spans="1:23" ht="30" customHeight="1">
      <c r="M76" s="62"/>
    </row>
    <row r="77" spans="1:23" ht="30" customHeight="1">
      <c r="K77" s="62"/>
      <c r="M77" s="62"/>
    </row>
    <row r="78" spans="1:23" ht="30" customHeight="1">
      <c r="G78" s="62"/>
      <c r="K78" s="62"/>
      <c r="M78" s="61"/>
    </row>
    <row r="79" spans="1:23" ht="30" customHeight="1">
      <c r="G79" s="62"/>
      <c r="K79" s="62"/>
      <c r="M79" s="63"/>
      <c r="O79" s="174"/>
    </row>
    <row r="80" spans="1:23" ht="30" customHeight="1">
      <c r="K80" s="61"/>
      <c r="L80" s="61"/>
    </row>
    <row r="81" spans="11:12" ht="30" customHeight="1">
      <c r="K81" s="61"/>
      <c r="L81" s="61"/>
    </row>
    <row r="82" spans="11:12" ht="30" customHeight="1">
      <c r="K82" s="61"/>
      <c r="L82" s="61"/>
    </row>
    <row r="83" spans="11:12" ht="30" customHeight="1">
      <c r="K83" s="61"/>
      <c r="L83" s="61"/>
    </row>
    <row r="84" spans="11:12" ht="30" customHeight="1">
      <c r="K84" s="61"/>
      <c r="L84" s="61"/>
    </row>
    <row r="85" spans="11:12" ht="30" customHeight="1">
      <c r="K85" s="62"/>
    </row>
  </sheetData>
  <autoFilter ref="A1:A75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rowBreaks count="1" manualBreakCount="1">
    <brk id="35" max="20" man="1"/>
  </rowBreaks>
  <ignoredErrors>
    <ignoredError sqref="E72" evalError="1"/>
    <ignoredError sqref="G48 G36 Q44 Q38 Q36 M46 Q33 Q4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1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2" customWidth="1"/>
    <col min="12" max="16" width="9.140625" style="12"/>
    <col min="17" max="17" width="11.7109375" style="12" bestFit="1" customWidth="1"/>
    <col min="18" max="18" width="9.140625" style="12"/>
    <col min="19" max="19" width="12.140625" style="12" bestFit="1" customWidth="1"/>
    <col min="20" max="16384" width="9.140625" style="12"/>
  </cols>
  <sheetData>
    <row r="1" spans="1:20" ht="30" customHeight="1">
      <c r="A1" s="202" t="s">
        <v>118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20" ht="30" customHeight="1">
      <c r="A2" s="202" t="s">
        <v>122</v>
      </c>
      <c r="B2" s="202"/>
      <c r="C2" s="202"/>
      <c r="D2" s="202"/>
      <c r="E2" s="202"/>
      <c r="F2" s="202"/>
      <c r="G2" s="202"/>
      <c r="H2" s="202"/>
      <c r="I2" s="202"/>
      <c r="J2" s="202"/>
    </row>
    <row r="3" spans="1:20" ht="30" customHeight="1">
      <c r="A3" s="202" t="s">
        <v>238</v>
      </c>
      <c r="B3" s="202"/>
      <c r="C3" s="202"/>
      <c r="D3" s="202"/>
      <c r="E3" s="202"/>
      <c r="F3" s="202"/>
      <c r="G3" s="202"/>
      <c r="H3" s="202"/>
      <c r="I3" s="202"/>
      <c r="J3" s="202"/>
    </row>
    <row r="4" spans="1:20" ht="30" customHeight="1">
      <c r="A4" s="44" t="s">
        <v>136</v>
      </c>
      <c r="B4" s="203" t="s">
        <v>89</v>
      </c>
      <c r="C4" s="203"/>
      <c r="D4" s="203"/>
      <c r="E4" s="203"/>
      <c r="F4" s="203"/>
      <c r="G4" s="203"/>
      <c r="H4" s="203"/>
      <c r="I4" s="203"/>
      <c r="J4" s="203"/>
    </row>
    <row r="5" spans="1:20" ht="30" customHeight="1">
      <c r="A5" s="215"/>
      <c r="B5" s="215"/>
      <c r="D5" s="204" t="s">
        <v>75</v>
      </c>
      <c r="E5" s="204"/>
      <c r="F5" s="204"/>
      <c r="H5" s="204" t="s">
        <v>76</v>
      </c>
      <c r="I5" s="204"/>
      <c r="J5" s="204"/>
      <c r="S5" s="28"/>
    </row>
    <row r="6" spans="1:20" ht="44.25" customHeight="1">
      <c r="A6" s="204" t="s">
        <v>90</v>
      </c>
      <c r="B6" s="204"/>
      <c r="D6" s="11" t="s">
        <v>91</v>
      </c>
      <c r="E6" s="5"/>
      <c r="F6" s="11" t="s">
        <v>92</v>
      </c>
      <c r="H6" s="11" t="s">
        <v>91</v>
      </c>
      <c r="I6" s="5"/>
      <c r="J6" s="11" t="s">
        <v>92</v>
      </c>
      <c r="Q6" s="28"/>
      <c r="S6" s="28"/>
      <c r="T6" s="28"/>
    </row>
    <row r="7" spans="1:20" ht="30" customHeight="1">
      <c r="A7" s="236" t="s">
        <v>64</v>
      </c>
      <c r="B7" s="236"/>
      <c r="D7" s="8">
        <f>'سود سپرده بانکی'!G7</f>
        <v>126243</v>
      </c>
      <c r="F7" s="7"/>
      <c r="H7" s="8">
        <f>'سود سپرده بانکی'!M7</f>
        <v>126243</v>
      </c>
      <c r="J7" s="7"/>
      <c r="Q7" s="28"/>
      <c r="S7" s="28"/>
      <c r="T7" s="28"/>
    </row>
    <row r="8" spans="1:20" ht="30" customHeight="1">
      <c r="A8" s="215" t="s">
        <v>65</v>
      </c>
      <c r="B8" s="215"/>
      <c r="D8" s="8">
        <f>'سود سپرده بانکی'!G8</f>
        <v>20824</v>
      </c>
      <c r="F8" s="9"/>
      <c r="H8" s="8">
        <f>'سود سپرده بانکی'!M8</f>
        <v>20824</v>
      </c>
      <c r="J8" s="9"/>
      <c r="Q8" s="28"/>
      <c r="T8" s="28"/>
    </row>
    <row r="9" spans="1:20" ht="30" customHeight="1">
      <c r="A9" s="215" t="s">
        <v>66</v>
      </c>
      <c r="B9" s="215"/>
      <c r="D9" s="8">
        <f>'سود سپرده بانکی'!G9</f>
        <v>65930</v>
      </c>
      <c r="F9" s="9"/>
      <c r="H9" s="8">
        <f>'سود سپرده بانکی'!M9</f>
        <v>65930</v>
      </c>
      <c r="J9" s="9"/>
      <c r="Q9" s="28"/>
    </row>
    <row r="10" spans="1:20" ht="30" customHeight="1">
      <c r="A10" s="202" t="s">
        <v>42</v>
      </c>
      <c r="B10" s="202"/>
      <c r="D10" s="21">
        <f>SUM(D7:D9)</f>
        <v>212997</v>
      </c>
      <c r="E10" s="14"/>
      <c r="F10" s="21"/>
      <c r="G10" s="14"/>
      <c r="H10" s="21">
        <f>SUM(H7:H9)</f>
        <v>212997</v>
      </c>
      <c r="I10" s="14"/>
      <c r="J10" s="21"/>
      <c r="P10" s="28"/>
      <c r="Q10" s="28"/>
    </row>
    <row r="11" spans="1:20" ht="30" customHeight="1">
      <c r="P11" s="28"/>
      <c r="Q11" s="28"/>
    </row>
  </sheetData>
  <mergeCells count="12">
    <mergeCell ref="A10:B10"/>
    <mergeCell ref="A6:B6"/>
    <mergeCell ref="A7:B7"/>
    <mergeCell ref="A8:B8"/>
    <mergeCell ref="A9:B9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سود سپرده بانکی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درآمد اعمال اختیار</vt:lpstr>
      <vt:lpstr>درآمد ناشی از فروش  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2026-07-31T16:30:10Z</dcterms:modified>
</cp:coreProperties>
</file>