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431\"/>
    </mc:Choice>
  </mc:AlternateContent>
  <xr:revisionPtr revIDLastSave="0" documentId="13_ncr:1_{F2CE299C-68BA-4E71-B5BA-DA962E006C2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صورت وضعیت" sheetId="1" r:id="rId1"/>
    <sheet name="سهام" sheetId="2" r:id="rId2"/>
    <sheet name="تعدیل قیمت" sheetId="22" state="hidden" r:id="rId3"/>
    <sheet name="سپرده" sheetId="7" r:id="rId4"/>
    <sheet name="سود سپرده بانکی" sheetId="18" r:id="rId5"/>
    <sheet name="درآمد" sheetId="8" r:id="rId6"/>
    <sheet name="درآمد سرمایه گذاری در سهام" sheetId="9" r:id="rId7"/>
    <sheet name="درآمد سپرده بانکی" sheetId="13" r:id="rId8"/>
    <sheet name="سایر درآمدها" sheetId="14" r:id="rId9"/>
    <sheet name="درآمد سود سهام" sheetId="15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2" hidden="1">'تعدیل قیمت'!$A$1:$A$45</definedName>
    <definedName name="_xlnm._FilterDatabase" localSheetId="6" hidden="1">'درآمد سرمایه گذاری در سهام'!$A$1:$A$83</definedName>
    <definedName name="_xlnm._FilterDatabase" localSheetId="9" hidden="1">'درآمد سود سهام'!$A$1:$A$45</definedName>
    <definedName name="_xlnm._FilterDatabase" localSheetId="11" hidden="1">'درآمد ناشی از تغییر قیمت اوراق'!$A$1:$A$61</definedName>
    <definedName name="_xlnm._FilterDatabase" localSheetId="10" hidden="1">'درآمد ناشی از فروش'!$A$1:$A$79</definedName>
    <definedName name="_xlnm._FilterDatabase" localSheetId="1" hidden="1">سهام!$A$7:$C$55</definedName>
    <definedName name="_xlnm.Print_Area" localSheetId="2">'تعدیل قیمت'!$A$1:$O$41</definedName>
    <definedName name="_xlnm.Print_Area" localSheetId="5">درآمد!$A$1:$K$12</definedName>
    <definedName name="_xlnm.Print_Area" localSheetId="7">'درآمد سپرده بانکی'!$A$1:$K$12</definedName>
    <definedName name="_xlnm.Print_Area" localSheetId="6">'درآمد سرمایه گذاری در سهام'!$A$1:$W$72</definedName>
    <definedName name="_xlnm.Print_Area" localSheetId="9">'درآمد سود سهام'!$A$1:$T$41</definedName>
    <definedName name="_xlnm.Print_Area" localSheetId="11">'درآمد ناشی از تغییر قیمت اوراق'!$A$1:$Q$54</definedName>
    <definedName name="_xlnm.Print_Area" localSheetId="10">'درآمد ناشی از فروش'!$A$1:$R$71</definedName>
    <definedName name="_xlnm.Print_Area" localSheetId="8">'سایر درآمدها'!$A$1:$G$12</definedName>
    <definedName name="_xlnm.Print_Area" localSheetId="3">سپرده!$A$1:$M$12</definedName>
    <definedName name="_xlnm.Print_Area" localSheetId="1">سهام!$A$1:$AA$55</definedName>
    <definedName name="_xlnm.Print_Area" localSheetId="4">'سود سپرده بانکی'!$A$1:$N$12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8" l="1"/>
  <c r="J8" i="8"/>
  <c r="J9" i="8"/>
  <c r="J10" i="8"/>
  <c r="F6" i="8"/>
  <c r="AA55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0" i="2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50" i="21"/>
  <c r="M51" i="21"/>
  <c r="M52" i="21"/>
  <c r="M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50" i="21"/>
  <c r="K51" i="21"/>
  <c r="K52" i="21"/>
  <c r="K7" i="21"/>
  <c r="G26" i="9"/>
  <c r="G35" i="9"/>
  <c r="G37" i="9"/>
  <c r="G42" i="9"/>
  <c r="G45" i="9"/>
  <c r="G46" i="9"/>
  <c r="G47" i="9"/>
  <c r="G50" i="9"/>
  <c r="G52" i="9"/>
  <c r="G55" i="9"/>
  <c r="G57" i="9"/>
  <c r="G59" i="9"/>
  <c r="G60" i="9"/>
  <c r="G61" i="9"/>
  <c r="G62" i="9"/>
  <c r="G63" i="9"/>
  <c r="G64" i="9"/>
  <c r="G66" i="9"/>
  <c r="G67" i="9"/>
  <c r="G68" i="9"/>
  <c r="G69" i="9"/>
  <c r="G70" i="9"/>
  <c r="G71" i="9"/>
  <c r="I8" i="19"/>
  <c r="G22" i="9" s="1"/>
  <c r="I9" i="19"/>
  <c r="G16" i="9" s="1"/>
  <c r="I10" i="19"/>
  <c r="G17" i="9" s="1"/>
  <c r="I11" i="19"/>
  <c r="I12" i="19"/>
  <c r="I13" i="19"/>
  <c r="G20" i="9" s="1"/>
  <c r="I14" i="19"/>
  <c r="I15" i="19"/>
  <c r="I16" i="19"/>
  <c r="I17" i="19"/>
  <c r="I18" i="19"/>
  <c r="I19" i="19"/>
  <c r="G13" i="9" s="1"/>
  <c r="I20" i="19"/>
  <c r="I21" i="19"/>
  <c r="G40" i="9" s="1"/>
  <c r="I22" i="19"/>
  <c r="G44" i="9" s="1"/>
  <c r="I23" i="19"/>
  <c r="G27" i="9" s="1"/>
  <c r="I24" i="19"/>
  <c r="G24" i="9" s="1"/>
  <c r="I25" i="19"/>
  <c r="G30" i="9" s="1"/>
  <c r="I26" i="19"/>
  <c r="I27" i="19"/>
  <c r="I28" i="19"/>
  <c r="G23" i="9" s="1"/>
  <c r="I29" i="19"/>
  <c r="I30" i="19"/>
  <c r="I31" i="19"/>
  <c r="G29" i="9" s="1"/>
  <c r="I32" i="19"/>
  <c r="G31" i="9" s="1"/>
  <c r="I33" i="19"/>
  <c r="G34" i="9" s="1"/>
  <c r="I34" i="19"/>
  <c r="G53" i="9" s="1"/>
  <c r="I35" i="19"/>
  <c r="G25" i="9" s="1"/>
  <c r="I36" i="19"/>
  <c r="I37" i="19"/>
  <c r="I38" i="19"/>
  <c r="I39" i="19"/>
  <c r="I40" i="19"/>
  <c r="I41" i="19"/>
  <c r="I42" i="19"/>
  <c r="G38" i="9" s="1"/>
  <c r="I43" i="19"/>
  <c r="I44" i="19"/>
  <c r="I45" i="19"/>
  <c r="G48" i="9" s="1"/>
  <c r="I46" i="19"/>
  <c r="I47" i="19"/>
  <c r="I48" i="19"/>
  <c r="I49" i="19"/>
  <c r="I50" i="19"/>
  <c r="I51" i="19"/>
  <c r="I52" i="19"/>
  <c r="G58" i="9" s="1"/>
  <c r="I53" i="19"/>
  <c r="I54" i="19"/>
  <c r="I55" i="19"/>
  <c r="I56" i="19"/>
  <c r="G56" i="9" s="1"/>
  <c r="I57" i="19"/>
  <c r="G14" i="9" s="1"/>
  <c r="I58" i="19"/>
  <c r="I61" i="19"/>
  <c r="I62" i="19"/>
  <c r="I63" i="19"/>
  <c r="I64" i="19"/>
  <c r="I65" i="19"/>
  <c r="I66" i="19"/>
  <c r="I67" i="19"/>
  <c r="I68" i="19"/>
  <c r="I69" i="19"/>
  <c r="I70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Q31" i="19" s="1"/>
  <c r="O32" i="19"/>
  <c r="O33" i="19"/>
  <c r="O34" i="19"/>
  <c r="O35" i="19"/>
  <c r="O36" i="19"/>
  <c r="O37" i="19"/>
  <c r="O38" i="19"/>
  <c r="O39" i="19"/>
  <c r="O40" i="19"/>
  <c r="O41" i="19"/>
  <c r="Q41" i="19" s="1"/>
  <c r="O42" i="19"/>
  <c r="Q42" i="19" s="1"/>
  <c r="O43" i="19"/>
  <c r="Q43" i="19" s="1"/>
  <c r="O44" i="19"/>
  <c r="Q44" i="19" s="1"/>
  <c r="O45" i="19"/>
  <c r="Q45" i="19" s="1"/>
  <c r="O46" i="19"/>
  <c r="Q46" i="19" s="1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66" i="19"/>
  <c r="O67" i="19"/>
  <c r="O68" i="19"/>
  <c r="O69" i="19"/>
  <c r="O70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61" i="19"/>
  <c r="M62" i="19"/>
  <c r="M63" i="19"/>
  <c r="M64" i="19"/>
  <c r="M65" i="19"/>
  <c r="M66" i="19"/>
  <c r="M67" i="19"/>
  <c r="M68" i="19"/>
  <c r="M69" i="19"/>
  <c r="M70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61" i="19"/>
  <c r="K62" i="19"/>
  <c r="K63" i="19"/>
  <c r="K64" i="19"/>
  <c r="K65" i="19"/>
  <c r="K66" i="19"/>
  <c r="K67" i="19"/>
  <c r="K68" i="19"/>
  <c r="K69" i="19"/>
  <c r="K70" i="19"/>
  <c r="E35" i="19"/>
  <c r="C35" i="19"/>
  <c r="E28" i="19"/>
  <c r="C28" i="19"/>
  <c r="E19" i="19"/>
  <c r="C19" i="19"/>
  <c r="E45" i="19"/>
  <c r="C45" i="19"/>
  <c r="E47" i="19"/>
  <c r="C47" i="19"/>
  <c r="E22" i="19"/>
  <c r="C22" i="19"/>
  <c r="E23" i="19"/>
  <c r="C23" i="19"/>
  <c r="E34" i="19"/>
  <c r="C34" i="19"/>
  <c r="E32" i="19"/>
  <c r="C32" i="19"/>
  <c r="E38" i="19"/>
  <c r="C38" i="19"/>
  <c r="E48" i="19"/>
  <c r="C48" i="19"/>
  <c r="E41" i="19"/>
  <c r="C41" i="19"/>
  <c r="E69" i="19"/>
  <c r="C69" i="19"/>
  <c r="E36" i="19"/>
  <c r="C36" i="19"/>
  <c r="C37" i="19"/>
  <c r="C57" i="19"/>
  <c r="E25" i="19"/>
  <c r="C25" i="19"/>
  <c r="E33" i="19"/>
  <c r="C33" i="19"/>
  <c r="E49" i="19"/>
  <c r="C49" i="19"/>
  <c r="E68" i="19"/>
  <c r="C68" i="19"/>
  <c r="E67" i="19"/>
  <c r="C67" i="19"/>
  <c r="E31" i="19"/>
  <c r="C31" i="19"/>
  <c r="E55" i="19"/>
  <c r="C55" i="19"/>
  <c r="E66" i="19"/>
  <c r="E65" i="19"/>
  <c r="E64" i="19"/>
  <c r="E63" i="19"/>
  <c r="C66" i="19"/>
  <c r="C65" i="19"/>
  <c r="C64" i="19"/>
  <c r="C63" i="19"/>
  <c r="C10" i="19"/>
  <c r="E9" i="19"/>
  <c r="C9" i="19"/>
  <c r="E8" i="19"/>
  <c r="C8" i="19"/>
  <c r="O7" i="19"/>
  <c r="M7" i="19"/>
  <c r="K7" i="19"/>
  <c r="M63" i="9"/>
  <c r="C63" i="9"/>
  <c r="M27" i="9"/>
  <c r="C27" i="9"/>
  <c r="M48" i="9"/>
  <c r="C48" i="9"/>
  <c r="M47" i="9"/>
  <c r="C47" i="9"/>
  <c r="M46" i="9"/>
  <c r="C46" i="9"/>
  <c r="M45" i="9"/>
  <c r="C45" i="9"/>
  <c r="M35" i="9"/>
  <c r="C35" i="9"/>
  <c r="M29" i="9"/>
  <c r="C29" i="9"/>
  <c r="M23" i="9"/>
  <c r="C23" i="9"/>
  <c r="M22" i="9"/>
  <c r="C22" i="9"/>
  <c r="M16" i="9"/>
  <c r="M13" i="9"/>
  <c r="C16" i="9"/>
  <c r="C13" i="9"/>
  <c r="Q9" i="15"/>
  <c r="Q10" i="15"/>
  <c r="Q11" i="15"/>
  <c r="Q12" i="15"/>
  <c r="Q13" i="15"/>
  <c r="Q14" i="15"/>
  <c r="S14" i="15" s="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8" i="15"/>
  <c r="S9" i="15"/>
  <c r="S10" i="15"/>
  <c r="S11" i="15"/>
  <c r="S12" i="15"/>
  <c r="S13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C62" i="9" s="1"/>
  <c r="M34" i="15"/>
  <c r="M35" i="15"/>
  <c r="M36" i="15"/>
  <c r="M37" i="15"/>
  <c r="M38" i="15"/>
  <c r="M39" i="15"/>
  <c r="M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8" i="15"/>
  <c r="O41" i="15" s="1"/>
  <c r="I39" i="15"/>
  <c r="I38" i="15"/>
  <c r="I17" i="15"/>
  <c r="I20" i="15"/>
  <c r="I8" i="15"/>
  <c r="I18" i="15"/>
  <c r="I24" i="15"/>
  <c r="I27" i="15"/>
  <c r="I9" i="15"/>
  <c r="I25" i="15"/>
  <c r="I14" i="15"/>
  <c r="I23" i="15"/>
  <c r="F10" i="14"/>
  <c r="F8" i="14"/>
  <c r="H9" i="13"/>
  <c r="D9" i="13"/>
  <c r="K11" i="18"/>
  <c r="M10" i="18"/>
  <c r="I11" i="18"/>
  <c r="I10" i="18"/>
  <c r="I7" i="18"/>
  <c r="E11" i="18"/>
  <c r="G10" i="18"/>
  <c r="C11" i="18"/>
  <c r="I9" i="18"/>
  <c r="I8" i="18"/>
  <c r="AA9" i="2"/>
  <c r="J9" i="7"/>
  <c r="L9" i="7" s="1"/>
  <c r="K18" i="2"/>
  <c r="S18" i="2" s="1"/>
  <c r="C27" i="21" s="1"/>
  <c r="K15" i="2"/>
  <c r="S15" i="2" s="1"/>
  <c r="C23" i="21" s="1"/>
  <c r="S51" i="2"/>
  <c r="C49" i="21" s="1"/>
  <c r="K49" i="21" s="1"/>
  <c r="S52" i="2"/>
  <c r="C50" i="21" s="1"/>
  <c r="S53" i="2"/>
  <c r="C51" i="21" s="1"/>
  <c r="S54" i="2"/>
  <c r="S10" i="2"/>
  <c r="C7" i="21" s="1"/>
  <c r="S11" i="2"/>
  <c r="C19" i="21" s="1"/>
  <c r="S12" i="2"/>
  <c r="C8" i="21" s="1"/>
  <c r="S13" i="2"/>
  <c r="C31" i="21" s="1"/>
  <c r="S14" i="2"/>
  <c r="C29" i="21" s="1"/>
  <c r="S16" i="2"/>
  <c r="C24" i="21" s="1"/>
  <c r="S17" i="2"/>
  <c r="C32" i="21" s="1"/>
  <c r="S19" i="2"/>
  <c r="C28" i="21" s="1"/>
  <c r="S20" i="2"/>
  <c r="C25" i="21" s="1"/>
  <c r="S21" i="2"/>
  <c r="C40" i="21" s="1"/>
  <c r="S22" i="2"/>
  <c r="C12" i="21" s="1"/>
  <c r="S23" i="2"/>
  <c r="C10" i="21" s="1"/>
  <c r="S24" i="2"/>
  <c r="C33" i="21" s="1"/>
  <c r="S25" i="2"/>
  <c r="C15" i="21" s="1"/>
  <c r="S26" i="2"/>
  <c r="C9" i="21" s="1"/>
  <c r="S27" i="2"/>
  <c r="C14" i="21" s="1"/>
  <c r="S28" i="2"/>
  <c r="C16" i="21" s="1"/>
  <c r="S29" i="2"/>
  <c r="C26" i="21" s="1"/>
  <c r="S30" i="2"/>
  <c r="C21" i="21" s="1"/>
  <c r="S31" i="2"/>
  <c r="C22" i="21" s="1"/>
  <c r="S32" i="2"/>
  <c r="S33" i="2"/>
  <c r="C13" i="21" s="1"/>
  <c r="S34" i="2"/>
  <c r="C11" i="21" s="1"/>
  <c r="S35" i="2"/>
  <c r="C17" i="21" s="1"/>
  <c r="S36" i="2"/>
  <c r="C30" i="21" s="1"/>
  <c r="S37" i="2"/>
  <c r="S38" i="2"/>
  <c r="C36" i="21" s="1"/>
  <c r="S39" i="2"/>
  <c r="C34" i="21" s="1"/>
  <c r="S40" i="2"/>
  <c r="C37" i="21" s="1"/>
  <c r="S41" i="2"/>
  <c r="C38" i="21" s="1"/>
  <c r="S42" i="2"/>
  <c r="C42" i="21" s="1"/>
  <c r="S43" i="2"/>
  <c r="C39" i="21" s="1"/>
  <c r="S44" i="2"/>
  <c r="C41" i="21" s="1"/>
  <c r="S45" i="2"/>
  <c r="C43" i="21" s="1"/>
  <c r="S46" i="2"/>
  <c r="C44" i="21" s="1"/>
  <c r="S47" i="2"/>
  <c r="C45" i="21" s="1"/>
  <c r="S48" i="2"/>
  <c r="C46" i="21" s="1"/>
  <c r="S49" i="2"/>
  <c r="C47" i="21" s="1"/>
  <c r="S50" i="2"/>
  <c r="C48" i="21" s="1"/>
  <c r="C52" i="21"/>
  <c r="S9" i="2"/>
  <c r="K12" i="2"/>
  <c r="I9" i="9"/>
  <c r="I10" i="9"/>
  <c r="I11" i="9"/>
  <c r="I12" i="9"/>
  <c r="I15" i="9"/>
  <c r="I18" i="9"/>
  <c r="I19" i="9"/>
  <c r="I21" i="9"/>
  <c r="I28" i="9"/>
  <c r="I32" i="9"/>
  <c r="I33" i="9"/>
  <c r="I36" i="9"/>
  <c r="I39" i="9"/>
  <c r="I41" i="9"/>
  <c r="I43" i="9"/>
  <c r="I51" i="9"/>
  <c r="I54" i="9"/>
  <c r="E14" i="21"/>
  <c r="E8" i="21"/>
  <c r="E10" i="21"/>
  <c r="E23" i="21"/>
  <c r="E34" i="21"/>
  <c r="E29" i="21"/>
  <c r="G53" i="21"/>
  <c r="E52" i="21"/>
  <c r="E51" i="21"/>
  <c r="E50" i="21"/>
  <c r="E49" i="21"/>
  <c r="M49" i="21" s="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3" i="21"/>
  <c r="E32" i="21"/>
  <c r="E31" i="21"/>
  <c r="E30" i="21"/>
  <c r="E28" i="21"/>
  <c r="E27" i="21"/>
  <c r="E26" i="21"/>
  <c r="E25" i="21"/>
  <c r="E24" i="21"/>
  <c r="E22" i="21"/>
  <c r="E21" i="21"/>
  <c r="E20" i="21"/>
  <c r="M20" i="21" s="1"/>
  <c r="E19" i="21"/>
  <c r="E17" i="21"/>
  <c r="E16" i="21"/>
  <c r="E15" i="21"/>
  <c r="E13" i="21"/>
  <c r="E12" i="21"/>
  <c r="E11" i="21"/>
  <c r="E9" i="21"/>
  <c r="E7" i="21"/>
  <c r="G71" i="19"/>
  <c r="E70" i="19"/>
  <c r="E62" i="19"/>
  <c r="E61" i="19"/>
  <c r="E60" i="19"/>
  <c r="E59" i="19"/>
  <c r="E58" i="19"/>
  <c r="E54" i="19"/>
  <c r="E51" i="19"/>
  <c r="E50" i="19"/>
  <c r="E42" i="19"/>
  <c r="E39" i="19"/>
  <c r="E24" i="19"/>
  <c r="E21" i="19"/>
  <c r="E13" i="19"/>
  <c r="C70" i="19"/>
  <c r="C24" i="19"/>
  <c r="C51" i="19"/>
  <c r="C39" i="19"/>
  <c r="C50" i="19"/>
  <c r="C62" i="19"/>
  <c r="C13" i="19"/>
  <c r="C61" i="19"/>
  <c r="C60" i="19"/>
  <c r="K60" i="19" s="1"/>
  <c r="C59" i="19"/>
  <c r="K59" i="19" s="1"/>
  <c r="C54" i="19"/>
  <c r="C42" i="19"/>
  <c r="C58" i="19"/>
  <c r="C21" i="19"/>
  <c r="K41" i="15"/>
  <c r="S40" i="15"/>
  <c r="M64" i="9" s="1"/>
  <c r="K55" i="2"/>
  <c r="M55" i="2"/>
  <c r="O55" i="2"/>
  <c r="Q55" i="2"/>
  <c r="Y55" i="2"/>
  <c r="I55" i="2"/>
  <c r="E55" i="2"/>
  <c r="I18" i="21"/>
  <c r="I35" i="21"/>
  <c r="L71" i="19"/>
  <c r="N71" i="19"/>
  <c r="P71" i="19"/>
  <c r="D11" i="14"/>
  <c r="J6" i="8" l="1"/>
  <c r="I60" i="19"/>
  <c r="G49" i="9" s="1"/>
  <c r="M60" i="19"/>
  <c r="Q60" i="19" s="1"/>
  <c r="S49" i="9" s="1"/>
  <c r="I59" i="19"/>
  <c r="G65" i="9" s="1"/>
  <c r="M59" i="19"/>
  <c r="Q59" i="19" s="1"/>
  <c r="S65" i="9" s="1"/>
  <c r="O53" i="21"/>
  <c r="Q28" i="19"/>
  <c r="Q29" i="19"/>
  <c r="Q30" i="19"/>
  <c r="Q66" i="19"/>
  <c r="S64" i="9" s="1"/>
  <c r="Q67" i="19"/>
  <c r="S67" i="9" s="1"/>
  <c r="Q32" i="19"/>
  <c r="Q65" i="19"/>
  <c r="S68" i="9" s="1"/>
  <c r="Q33" i="19"/>
  <c r="Q64" i="19"/>
  <c r="S69" i="9" s="1"/>
  <c r="Q40" i="19"/>
  <c r="Q63" i="19"/>
  <c r="S70" i="9" s="1"/>
  <c r="Q34" i="19"/>
  <c r="S53" i="9" s="1"/>
  <c r="Q21" i="19"/>
  <c r="Q22" i="19"/>
  <c r="Q23" i="19"/>
  <c r="Q39" i="19"/>
  <c r="Q18" i="19"/>
  <c r="Q19" i="19"/>
  <c r="Q20" i="19"/>
  <c r="Q62" i="19"/>
  <c r="S66" i="9" s="1"/>
  <c r="Q27" i="19"/>
  <c r="Q35" i="19"/>
  <c r="Q55" i="19"/>
  <c r="S62" i="9" s="1"/>
  <c r="Q56" i="19"/>
  <c r="Q57" i="19"/>
  <c r="S14" i="9" s="1"/>
  <c r="Q58" i="19"/>
  <c r="Q61" i="19"/>
  <c r="S63" i="9" s="1"/>
  <c r="Q26" i="19"/>
  <c r="Q36" i="19"/>
  <c r="Q37" i="19"/>
  <c r="Q49" i="19"/>
  <c r="Q50" i="19"/>
  <c r="Q51" i="19"/>
  <c r="Q52" i="19"/>
  <c r="Q53" i="19"/>
  <c r="Q54" i="19"/>
  <c r="Q24" i="19"/>
  <c r="Q25" i="19"/>
  <c r="Q11" i="19"/>
  <c r="Q12" i="19"/>
  <c r="Q13" i="19"/>
  <c r="Q14" i="19"/>
  <c r="Q15" i="19"/>
  <c r="Q16" i="19"/>
  <c r="Q17" i="19"/>
  <c r="Q47" i="19"/>
  <c r="Q48" i="19"/>
  <c r="Q38" i="19"/>
  <c r="Q10" i="19"/>
  <c r="S17" i="9" s="1"/>
  <c r="Q68" i="19"/>
  <c r="S60" i="9" s="1"/>
  <c r="Q69" i="19"/>
  <c r="S55" i="9" s="1"/>
  <c r="Q70" i="19"/>
  <c r="S71" i="9" s="1"/>
  <c r="Q8" i="19"/>
  <c r="Q9" i="19"/>
  <c r="E71" i="19"/>
  <c r="O71" i="19"/>
  <c r="M52" i="9"/>
  <c r="M30" i="9"/>
  <c r="M24" i="9"/>
  <c r="M44" i="9"/>
  <c r="C20" i="21"/>
  <c r="K20" i="21" s="1"/>
  <c r="S55" i="2"/>
  <c r="W55" i="2"/>
  <c r="G55" i="2"/>
  <c r="I10" i="21"/>
  <c r="E53" i="21"/>
  <c r="I34" i="21"/>
  <c r="C53" i="21"/>
  <c r="Q52" i="21"/>
  <c r="O70" i="9" s="1"/>
  <c r="I52" i="21"/>
  <c r="E70" i="9" s="1"/>
  <c r="I70" i="9" s="1"/>
  <c r="Q51" i="21"/>
  <c r="O69" i="9" s="1"/>
  <c r="I51" i="21"/>
  <c r="E69" i="9" s="1"/>
  <c r="I69" i="9" s="1"/>
  <c r="Q50" i="21"/>
  <c r="O20" i="9" s="1"/>
  <c r="I50" i="21"/>
  <c r="E20" i="9" s="1"/>
  <c r="I49" i="21"/>
  <c r="E65" i="9" s="1"/>
  <c r="Q49" i="21"/>
  <c r="O65" i="9" s="1"/>
  <c r="Q48" i="21"/>
  <c r="O68" i="9" s="1"/>
  <c r="I48" i="21"/>
  <c r="E68" i="9" s="1"/>
  <c r="I68" i="9" s="1"/>
  <c r="Q47" i="21"/>
  <c r="O71" i="9" s="1"/>
  <c r="I47" i="21"/>
  <c r="E71" i="9" s="1"/>
  <c r="Q46" i="21"/>
  <c r="O64" i="9" s="1"/>
  <c r="U64" i="9" s="1"/>
  <c r="I46" i="21"/>
  <c r="E64" i="9" s="1"/>
  <c r="Q45" i="21"/>
  <c r="O66" i="9" s="1"/>
  <c r="I45" i="21"/>
  <c r="E66" i="9" s="1"/>
  <c r="I44" i="21"/>
  <c r="E67" i="9" s="1"/>
  <c r="I67" i="9" s="1"/>
  <c r="K71" i="19"/>
  <c r="C71" i="19"/>
  <c r="I43" i="21"/>
  <c r="I42" i="21"/>
  <c r="I41" i="21"/>
  <c r="I40" i="21"/>
  <c r="I39" i="21"/>
  <c r="I38" i="21"/>
  <c r="I37" i="21"/>
  <c r="I36" i="21"/>
  <c r="I33" i="21"/>
  <c r="I32" i="21"/>
  <c r="I31" i="21"/>
  <c r="I30" i="21"/>
  <c r="I29" i="21"/>
  <c r="Q28" i="21"/>
  <c r="O50" i="9" s="1"/>
  <c r="I28" i="21"/>
  <c r="E50" i="9" s="1"/>
  <c r="I27" i="21"/>
  <c r="I26" i="21"/>
  <c r="I25" i="21"/>
  <c r="Q24" i="21"/>
  <c r="O14" i="9" s="1"/>
  <c r="I24" i="21"/>
  <c r="E14" i="9" s="1"/>
  <c r="I14" i="9" s="1"/>
  <c r="I23" i="21"/>
  <c r="Q22" i="21"/>
  <c r="P17" i="9" s="1"/>
  <c r="I22" i="21"/>
  <c r="E17" i="9" s="1"/>
  <c r="I17" i="9" s="1"/>
  <c r="I21" i="21"/>
  <c r="I20" i="21"/>
  <c r="I19" i="21"/>
  <c r="I17" i="21"/>
  <c r="I16" i="21"/>
  <c r="I15" i="21"/>
  <c r="I14" i="21"/>
  <c r="I13" i="21"/>
  <c r="I12" i="21"/>
  <c r="I11" i="21"/>
  <c r="I8" i="21"/>
  <c r="I9" i="21"/>
  <c r="I7" i="21"/>
  <c r="Q41" i="15"/>
  <c r="M37" i="9"/>
  <c r="C30" i="9"/>
  <c r="C52" i="9"/>
  <c r="C40" i="9"/>
  <c r="C26" i="9"/>
  <c r="C31" i="9"/>
  <c r="C53" i="9"/>
  <c r="M31" i="9"/>
  <c r="M53" i="9"/>
  <c r="M25" i="9"/>
  <c r="J10" i="7"/>
  <c r="L10" i="7" s="1"/>
  <c r="U69" i="9" l="1"/>
  <c r="U68" i="9"/>
  <c r="U70" i="9"/>
  <c r="I66" i="9"/>
  <c r="U66" i="9"/>
  <c r="U71" i="9"/>
  <c r="I71" i="9"/>
  <c r="I65" i="9"/>
  <c r="U65" i="9"/>
  <c r="I53" i="21"/>
  <c r="M53" i="21"/>
  <c r="Q44" i="21"/>
  <c r="O67" i="9" s="1"/>
  <c r="U67" i="9" s="1"/>
  <c r="S61" i="9"/>
  <c r="M71" i="19"/>
  <c r="U14" i="9"/>
  <c r="S56" i="9"/>
  <c r="U17" i="9"/>
  <c r="M62" i="9"/>
  <c r="C25" i="9"/>
  <c r="M40" i="9"/>
  <c r="K41" i="22"/>
  <c r="Q29" i="21"/>
  <c r="Q30" i="21"/>
  <c r="Q31" i="21"/>
  <c r="Q7" i="21"/>
  <c r="Q7" i="19"/>
  <c r="S12" i="9"/>
  <c r="S13" i="9"/>
  <c r="Q40" i="21"/>
  <c r="Q36" i="21"/>
  <c r="Q34" i="21"/>
  <c r="Q23" i="21"/>
  <c r="Q10" i="21"/>
  <c r="Q13" i="21"/>
  <c r="Q9" i="21"/>
  <c r="Q8" i="21"/>
  <c r="Q11" i="21"/>
  <c r="Q16" i="21"/>
  <c r="Q15" i="21"/>
  <c r="Q71" i="19" l="1"/>
  <c r="M8" i="9"/>
  <c r="M34" i="9" l="1"/>
  <c r="M41" i="9"/>
  <c r="M42" i="9"/>
  <c r="M43" i="9"/>
  <c r="M49" i="9"/>
  <c r="M10" i="9"/>
  <c r="M18" i="9"/>
  <c r="M19" i="9"/>
  <c r="O26" i="9"/>
  <c r="E26" i="9"/>
  <c r="E44" i="9"/>
  <c r="E47" i="9"/>
  <c r="O24" i="9"/>
  <c r="O34" i="9"/>
  <c r="O35" i="9"/>
  <c r="O37" i="9"/>
  <c r="O38" i="9"/>
  <c r="O44" i="9"/>
  <c r="O47" i="9"/>
  <c r="O48" i="9"/>
  <c r="O52" i="9"/>
  <c r="O53" i="9"/>
  <c r="O57" i="9"/>
  <c r="O59" i="9"/>
  <c r="O13" i="9"/>
  <c r="E57" i="9"/>
  <c r="E59" i="9"/>
  <c r="S44" i="9"/>
  <c r="Q12" i="21"/>
  <c r="Q14" i="21"/>
  <c r="O22" i="9" s="1"/>
  <c r="Q17" i="21"/>
  <c r="O55" i="9" s="1"/>
  <c r="Q18" i="21"/>
  <c r="O56" i="9" s="1"/>
  <c r="Q19" i="21"/>
  <c r="O23" i="9" s="1"/>
  <c r="Q20" i="21"/>
  <c r="Q21" i="21"/>
  <c r="O16" i="9" s="1"/>
  <c r="Q25" i="21"/>
  <c r="O45" i="9" s="1"/>
  <c r="Q26" i="21"/>
  <c r="O30" i="9" s="1"/>
  <c r="Q27" i="21"/>
  <c r="O42" i="9" s="1"/>
  <c r="O25" i="9"/>
  <c r="Q32" i="21"/>
  <c r="O46" i="9" s="1"/>
  <c r="Q33" i="21"/>
  <c r="O31" i="9" s="1"/>
  <c r="Q35" i="21"/>
  <c r="O58" i="9" s="1"/>
  <c r="Q37" i="21"/>
  <c r="O60" i="9" s="1"/>
  <c r="Q38" i="21"/>
  <c r="O29" i="9" s="1"/>
  <c r="Q39" i="21"/>
  <c r="O40" i="9" s="1"/>
  <c r="Q41" i="21"/>
  <c r="O61" i="9" s="1"/>
  <c r="Q42" i="21"/>
  <c r="O62" i="9" s="1"/>
  <c r="Q43" i="21"/>
  <c r="O63" i="9" s="1"/>
  <c r="S8" i="15"/>
  <c r="E63" i="9"/>
  <c r="I63" i="9" s="1"/>
  <c r="E52" i="9"/>
  <c r="E53" i="9"/>
  <c r="I53" i="9" s="1"/>
  <c r="E34" i="9"/>
  <c r="I34" i="9" s="1"/>
  <c r="E27" i="9"/>
  <c r="E22" i="9"/>
  <c r="E35" i="9"/>
  <c r="E24" i="9"/>
  <c r="E55" i="9"/>
  <c r="I55" i="9" s="1"/>
  <c r="E56" i="9"/>
  <c r="I56" i="9" s="1"/>
  <c r="E23" i="9"/>
  <c r="I23" i="9" s="1"/>
  <c r="E49" i="9"/>
  <c r="I49" i="9" s="1"/>
  <c r="E16" i="9"/>
  <c r="I16" i="9" s="1"/>
  <c r="E13" i="9"/>
  <c r="E45" i="9"/>
  <c r="E30" i="9"/>
  <c r="E42" i="9"/>
  <c r="E38" i="9"/>
  <c r="E25" i="9"/>
  <c r="I25" i="9" s="1"/>
  <c r="E46" i="9"/>
  <c r="E31" i="9"/>
  <c r="I31" i="9" s="1"/>
  <c r="E58" i="9"/>
  <c r="E60" i="9"/>
  <c r="I60" i="9" s="1"/>
  <c r="E29" i="9"/>
  <c r="I29" i="9" s="1"/>
  <c r="E40" i="9"/>
  <c r="E61" i="9"/>
  <c r="I61" i="9" s="1"/>
  <c r="E62" i="9"/>
  <c r="I62" i="9" s="1"/>
  <c r="I52" i="9" l="1"/>
  <c r="I45" i="9"/>
  <c r="K53" i="21"/>
  <c r="O49" i="9"/>
  <c r="Q53" i="21"/>
  <c r="E48" i="9"/>
  <c r="I48" i="9" s="1"/>
  <c r="S52" i="9"/>
  <c r="S35" i="9"/>
  <c r="O27" i="9"/>
  <c r="E37" i="9"/>
  <c r="U63" i="9"/>
  <c r="U62" i="9"/>
  <c r="S47" i="9"/>
  <c r="O72" i="9" l="1"/>
  <c r="E72" i="9"/>
  <c r="S22" i="9"/>
  <c r="I8" i="9" l="1"/>
  <c r="J7" i="7"/>
  <c r="L7" i="7" s="1"/>
  <c r="J8" i="7"/>
  <c r="L8" i="7" s="1"/>
  <c r="U49" i="9"/>
  <c r="U52" i="9"/>
  <c r="U53" i="9"/>
  <c r="U55" i="9"/>
  <c r="U56" i="9"/>
  <c r="U60" i="9"/>
  <c r="U61" i="9"/>
  <c r="L11" i="7" l="1"/>
  <c r="U13" i="9"/>
  <c r="U22" i="9"/>
  <c r="U44" i="9"/>
  <c r="S34" i="9"/>
  <c r="S42" i="9"/>
  <c r="U35" i="9"/>
  <c r="S38" i="9"/>
  <c r="U47" i="9"/>
  <c r="S58" i="9"/>
  <c r="U58" i="9" s="1"/>
  <c r="I58" i="9"/>
  <c r="I22" i="9"/>
  <c r="I20" i="9"/>
  <c r="I13" i="9"/>
  <c r="I40" i="9"/>
  <c r="I27" i="9"/>
  <c r="I30" i="9"/>
  <c r="I42" i="9"/>
  <c r="I50" i="9"/>
  <c r="I35" i="9"/>
  <c r="I26" i="9"/>
  <c r="I47" i="9"/>
  <c r="I57" i="9"/>
  <c r="I59" i="9"/>
  <c r="I7" i="19"/>
  <c r="I38" i="9" l="1"/>
  <c r="I71" i="19"/>
  <c r="S16" i="9"/>
  <c r="U16" i="9" s="1"/>
  <c r="S59" i="9"/>
  <c r="U59" i="9" s="1"/>
  <c r="S50" i="9"/>
  <c r="U50" i="9" s="1"/>
  <c r="S18" i="9"/>
  <c r="U18" i="9" s="1"/>
  <c r="S31" i="9"/>
  <c r="U31" i="9" s="1"/>
  <c r="S15" i="9"/>
  <c r="U15" i="9" s="1"/>
  <c r="S29" i="9"/>
  <c r="U29" i="9" s="1"/>
  <c r="S21" i="9"/>
  <c r="U21" i="9" s="1"/>
  <c r="S25" i="9"/>
  <c r="U25" i="9" s="1"/>
  <c r="S54" i="9"/>
  <c r="U54" i="9" s="1"/>
  <c r="S40" i="9"/>
  <c r="U40" i="9" s="1"/>
  <c r="S48" i="9"/>
  <c r="U48" i="9" s="1"/>
  <c r="S28" i="9"/>
  <c r="U28" i="9" s="1"/>
  <c r="U12" i="9"/>
  <c r="S32" i="9"/>
  <c r="U32" i="9" s="1"/>
  <c r="S11" i="9"/>
  <c r="U11" i="9" s="1"/>
  <c r="S23" i="9"/>
  <c r="U23" i="9" s="1"/>
  <c r="S10" i="9"/>
  <c r="U10" i="9" s="1"/>
  <c r="S51" i="9"/>
  <c r="U51" i="9" s="1"/>
  <c r="S36" i="9"/>
  <c r="U36" i="9" s="1"/>
  <c r="S43" i="9"/>
  <c r="U43" i="9" s="1"/>
  <c r="S9" i="9"/>
  <c r="U9" i="9" s="1"/>
  <c r="S41" i="9"/>
  <c r="U41" i="9" s="1"/>
  <c r="S20" i="9"/>
  <c r="U20" i="9" s="1"/>
  <c r="S19" i="9"/>
  <c r="U19" i="9" s="1"/>
  <c r="S39" i="9"/>
  <c r="U39" i="9" s="1"/>
  <c r="S33" i="9"/>
  <c r="U33" i="9" s="1"/>
  <c r="S30" i="9"/>
  <c r="U30" i="9" s="1"/>
  <c r="S24" i="9"/>
  <c r="S27" i="9"/>
  <c r="U27" i="9" s="1"/>
  <c r="S57" i="9"/>
  <c r="U57" i="9" s="1"/>
  <c r="S37" i="9"/>
  <c r="U37" i="9" s="1"/>
  <c r="S26" i="9"/>
  <c r="S45" i="9"/>
  <c r="U45" i="9" s="1"/>
  <c r="G72" i="9" l="1"/>
  <c r="I46" i="9"/>
  <c r="U24" i="9"/>
  <c r="S7" i="15"/>
  <c r="S8" i="9"/>
  <c r="U8" i="9" l="1"/>
  <c r="S46" i="9"/>
  <c r="S72" i="9" s="1"/>
  <c r="U42" i="9"/>
  <c r="S41" i="15" l="1"/>
  <c r="M26" i="9"/>
  <c r="M38" i="9"/>
  <c r="U46" i="9"/>
  <c r="M72" i="9" l="1"/>
  <c r="U26" i="9"/>
  <c r="U38" i="9"/>
  <c r="U34" i="9"/>
  <c r="U72" i="9" l="1"/>
  <c r="F11" i="14"/>
  <c r="F10" i="8" l="1"/>
  <c r="M8" i="18" l="1"/>
  <c r="H8" i="13" s="1"/>
  <c r="M9" i="18"/>
  <c r="H10" i="13" s="1"/>
  <c r="G9" i="18"/>
  <c r="D10" i="13" s="1"/>
  <c r="G8" i="18"/>
  <c r="D8" i="13" s="1"/>
  <c r="F11" i="7"/>
  <c r="H11" i="7"/>
  <c r="D11" i="7" l="1"/>
  <c r="J11" i="7"/>
  <c r="M7" i="18" l="1"/>
  <c r="H7" i="13" l="1"/>
  <c r="H11" i="13" s="1"/>
  <c r="M11" i="18"/>
  <c r="G7" i="18" l="1"/>
  <c r="G11" i="18" s="1"/>
  <c r="D7" i="13" l="1"/>
  <c r="D11" i="13" s="1"/>
  <c r="F9" i="8" s="1"/>
  <c r="C24" i="9" l="1"/>
  <c r="I24" i="9" l="1"/>
  <c r="C44" i="9" l="1"/>
  <c r="E35" i="15"/>
  <c r="I41" i="15"/>
  <c r="E40" i="15"/>
  <c r="M40" i="15"/>
  <c r="C64" i="9" s="1"/>
  <c r="I64" i="9" s="1"/>
  <c r="M41" i="15" l="1"/>
  <c r="C37" i="9"/>
  <c r="I44" i="9"/>
  <c r="I37" i="9" l="1"/>
  <c r="I72" i="9" s="1"/>
  <c r="C72" i="9"/>
  <c r="F11" i="8" l="1"/>
  <c r="H6" i="8" s="1"/>
  <c r="J11" i="8"/>
  <c r="H7" i="8" l="1"/>
  <c r="H8" i="8"/>
  <c r="H10" i="8"/>
  <c r="H9" i="8"/>
  <c r="H11" i="8" l="1"/>
</calcChain>
</file>

<file path=xl/sharedStrings.xml><?xml version="1.0" encoding="utf-8"?>
<sst xmlns="http://schemas.openxmlformats.org/spreadsheetml/2006/main" count="490" uniqueCount="200">
  <si>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</si>
  <si>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</si>
  <si>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</si>
  <si>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</si>
  <si>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</si>
  <si>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</si>
  <si>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</si>
  <si>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</si>
  <si>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</si>
  <si>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</si>
  <si>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</si>
  <si>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</si>
  <si>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</si>
  <si>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</si>
  <si>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</si>
  <si>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</si>
  <si>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</si>
  <si>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</si>
  <si>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</si>
  <si>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</si>
  <si>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</si>
  <si>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</si>
  <si>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</si>
  <si>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</si>
  <si>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</si>
  <si>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</si>
  <si>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</si>
  <si>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</si>
  <si>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</si>
  <si>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</si>
  <si>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</si>
  <si>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</si>
  <si>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</si>
  <si>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</si>
  <si>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</si>
  <si>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</si>
  <si>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</si>
  <si>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</si>
  <si>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</si>
  <si>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</si>
  <si>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</si>
  <si>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</si>
  <si>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</si>
  <si>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</si>
  <si>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</si>
  <si>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</si>
  <si>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</si>
  <si>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</si>
  <si>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</si>
  <si>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</si>
  <si>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</si>
  <si>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</si>
  <si>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</si>
  <si>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</si>
  <si>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</si>
  <si>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</si>
  <si>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</si>
  <si>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</si>
  <si>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</si>
  <si>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</si>
  <si>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</si>
  <si>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</si>
  <si>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</si>
  <si>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</si>
  <si>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</si>
  <si>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</si>
  <si>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</si>
  <si>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</si>
  <si>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</si>
  <si>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</si>
  <si>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</si>
  <si>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</si>
  <si>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</si>
  <si>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</si>
  <si>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</si>
  <si>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</si>
  <si>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</si>
  <si>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</si>
  <si>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</si>
  <si>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</si>
  <si>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</si>
  <si>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</si>
  <si>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</si>
  <si>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</si>
  <si>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</si>
  <si>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</si>
  <si>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</si>
  <si>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</si>
  <si>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</si>
  <si>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</si>
  <si>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</si>
  <si>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</si>
  <si>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</si>
  <si>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</si>
  <si>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1404/04/28</t>
  </si>
  <si>
    <t>1404/05/14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</si>
  <si>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</si>
  <si>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</si>
  <si>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</si>
  <si>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</si>
  <si>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</si>
  <si>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</si>
  <si>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</si>
  <si>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</si>
  <si>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</si>
  <si>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</si>
  <si>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</si>
  <si>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</si>
  <si>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</si>
  <si>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</si>
  <si>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</si>
  <si>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</si>
  <si>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</si>
  <si>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</si>
  <si>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</si>
  <si>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</si>
  <si>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</si>
  <si>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</si>
  <si>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</si>
  <si>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</si>
  <si>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</si>
  <si>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</si>
  <si>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</si>
  <si>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</si>
  <si>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</si>
  <si>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</si>
  <si>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</si>
  <si>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</si>
  <si>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</si>
  <si>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</si>
  <si>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توسعه صنایع بهشهر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</si>
  <si>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</si>
  <si>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</si>
  <si>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</si>
  <si>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</si>
  <si>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</si>
  <si>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</si>
  <si>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</si>
  <si>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</si>
  <si>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</si>
  <si>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</si>
  <si>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</si>
  <si>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</si>
  <si>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</si>
  <si>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</si>
  <si>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شیر پاستوریزه‌پگاه‌اصفهان</t>
  </si>
  <si>
    <t>نوش پونه مشهد</t>
  </si>
  <si>
    <t>شهد ایران ‌</t>
  </si>
  <si>
    <t>شهد ایران</t>
  </si>
  <si>
    <t>پگاه‌آذربایحان‌غربی</t>
  </si>
  <si>
    <t>شیرپاستوریزه‌پگاه‌گلپایگان</t>
  </si>
  <si>
    <t>1404/12/02</t>
  </si>
  <si>
    <t>1404/12/05</t>
  </si>
  <si>
    <t>1404/12/03</t>
  </si>
  <si>
    <t>ح. صنایع بهشهر</t>
  </si>
  <si>
    <t>توسعه صنایع بهشهر*</t>
  </si>
  <si>
    <t>1405/01/16</t>
  </si>
  <si>
    <t>1405/01/30</t>
  </si>
  <si>
    <t>ح. دشت مرغاب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</si>
  <si>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</si>
  <si>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</si>
  <si>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</si>
  <si>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</si>
  <si>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</si>
  <si>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</si>
  <si>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</si>
  <si>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</si>
  <si>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برای ماه منتهی به 1405/02/31</t>
  </si>
  <si>
    <t>1405/02/31</t>
  </si>
  <si>
    <t>ح. فرآورده های دامی ولبنی دالاهو</t>
  </si>
  <si>
    <t>ح. توسعه صنایع بهشهر</t>
  </si>
  <si>
    <t>ح.  فرآورده های دامی ولبنی دالاهو</t>
  </si>
  <si>
    <t>1405/02/10</t>
  </si>
  <si>
    <t>1405/02/27</t>
  </si>
  <si>
    <t>1405/03/31</t>
  </si>
  <si>
    <t>پتروشیمی شازند</t>
  </si>
  <si>
    <t>شیر پاستوریزه پگاه فارس</t>
  </si>
  <si>
    <t>کارخانجات قند قزوین</t>
  </si>
  <si>
    <t>بانک ملت</t>
  </si>
  <si>
    <t>زرین ذرت شاهرود</t>
  </si>
  <si>
    <t>سرمایه‌گذاری تامین اجتماعی</t>
  </si>
  <si>
    <t>سرمایه‌گذاری غدیر</t>
  </si>
  <si>
    <t>قند شیرین خراسان</t>
  </si>
  <si>
    <t>ملی صنایع مس ایران</t>
  </si>
  <si>
    <t>سپرده کوتاه مدت بانک ملت</t>
  </si>
  <si>
    <t>1405/03/27</t>
  </si>
  <si>
    <t>1405/03/23</t>
  </si>
  <si>
    <t>1405/03/03</t>
  </si>
  <si>
    <t>شیر پاستوریزه‌پگاه‌ فارس</t>
  </si>
  <si>
    <t>صندوق سرمایه‌گذاری بخشی صنایع سورنا- نماد سورنافود</t>
  </si>
  <si>
    <t>برای ماه منتهی به 1405/04/31</t>
  </si>
  <si>
    <t>1405/04/31</t>
  </si>
  <si>
    <t>1405/04/29</t>
  </si>
  <si>
    <t>1405/04/28</t>
  </si>
  <si>
    <t>1405/04/27</t>
  </si>
  <si>
    <t>1405/04/21</t>
  </si>
  <si>
    <t>1405/04/12</t>
  </si>
  <si>
    <t>1405/04/11</t>
  </si>
  <si>
    <t>1405/04/09</t>
  </si>
  <si>
    <t>1405/04/30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</si>
</sst>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#,##0.00;[Red]#,##0.00"/>
    <numFmt numFmtId="170" formatCode="#,##0.0;[Red]#,##0.0"/>
    <numFmt numFmtId="171" formatCode="#,##0;[Red]#,##0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2"/>
      <color rgb="FF00B0F0"/>
      <name val="B Nazanin"/>
      <charset val="178"/>
    </font>
    <font>
      <sz val="14"/>
      <color theme="1"/>
      <name val="Calibri"/>
      <family val="2"/>
      <scheme val="minor"/>
    </font>
    <font>
      <sz val="12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6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10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0" fillId="2" borderId="0" xfId="0" applyNumberFormat="1" applyFill="1" applyAlignment="1">
      <alignment wrapText="1"/>
    </xf>
    <xf numFmtId="3" fontId="16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38" fontId="3" fillId="0" borderId="1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9" fontId="4" fillId="0" borderId="0" xfId="2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  <xf numFmtId="164" fontId="11" fillId="0" borderId="0" xfId="1" applyNumberFormat="1" applyFont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164" fontId="19" fillId="0" borderId="0" xfId="1" applyNumberFormat="1" applyFont="1"/>
    <xf numFmtId="164" fontId="4" fillId="0" borderId="0" xfId="0" applyNumberFormat="1" applyFont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8" fontId="12" fillId="0" borderId="8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7" fontId="20" fillId="0" borderId="0" xfId="0" applyNumberFormat="1" applyFont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/>
    </xf>
    <xf numFmtId="38" fontId="6" fillId="2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8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1" fontId="4" fillId="0" borderId="8" xfId="0" applyNumberFormat="1" applyFont="1" applyBorder="1" applyAlignment="1">
      <alignment horizontal="center" vertical="center"/>
    </xf>
    <xf numFmtId="170" fontId="4" fillId="0" borderId="0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9:C24"/>
  <sheetViews>
    <sheetView rightToLeft="1" view="pageBreakPreview" zoomScaleNormal="100" zoomScaleSheetLayoutView="100" workbookViewId="0">
      <selection activeCell="B23" sqref="B23:B24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30" t="s">
        <v>189</v>
      </c>
      <c r="B19" s="130"/>
      <c r="C19" s="130"/>
    </row>
    <row r="20" spans="1:3" ht="21.75" customHeight="1">
      <c r="A20" s="130" t="s">
        <v>108</v>
      </c>
      <c r="B20" s="130"/>
      <c r="C20" s="130"/>
    </row>
    <row r="21" spans="1:3" ht="21.75" customHeight="1">
      <c r="A21" s="130" t="s">
        <v>190</v>
      </c>
      <c r="B21" s="130"/>
      <c r="C21" s="130"/>
    </row>
    <row r="22" spans="1:3" ht="27" customHeight="1"/>
    <row r="23" spans="1:3" ht="123.6" customHeight="1">
      <c r="B23" s="131"/>
    </row>
    <row r="24" spans="1:3" ht="123.6" customHeight="1">
      <c r="A24" s="109"/>
      <c r="B24" s="131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W50"/>
  <sheetViews>
    <sheetView rightToLeft="1" view="pageBreakPreview" zoomScaleNormal="100" zoomScaleSheetLayoutView="100" workbookViewId="0">
      <selection activeCell="G45" sqref="G45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8.5703125" style="7" customWidth="1"/>
    <col min="12" max="12" width="1.28515625" style="7" customWidth="1"/>
    <col min="13" max="13" width="16.42578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44" customWidth="1"/>
    <col min="18" max="18" width="1.28515625" style="7" customWidth="1"/>
    <col min="19" max="19" width="23.42578125" style="7" customWidth="1"/>
    <col min="20" max="20" width="0.28515625" style="16" customWidth="1"/>
    <col min="21" max="22" width="9.140625" style="16"/>
    <col min="23" max="23" width="16" style="16" bestFit="1" customWidth="1"/>
    <col min="24" max="16384" width="9.140625" style="16"/>
  </cols>
  <sheetData>
    <row r="1" spans="1:19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30" customHeight="1">
      <c r="A2" s="125" t="s">
        <v>109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ht="30" customHeight="1">
      <c r="A4" s="126" t="s">
        <v>73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19" ht="30" customHeight="1">
      <c r="A5" s="127" t="s">
        <v>44</v>
      </c>
      <c r="C5" s="127" t="s">
        <v>86</v>
      </c>
      <c r="D5" s="127"/>
      <c r="E5" s="127"/>
      <c r="F5" s="127"/>
      <c r="G5" s="127"/>
      <c r="I5" s="127" t="s">
        <v>71</v>
      </c>
      <c r="J5" s="127"/>
      <c r="K5" s="127"/>
      <c r="L5" s="127"/>
      <c r="M5" s="127"/>
      <c r="O5" s="127" t="s">
        <v>72</v>
      </c>
      <c r="P5" s="127"/>
      <c r="Q5" s="127"/>
      <c r="R5" s="127"/>
      <c r="S5" s="127"/>
    </row>
    <row r="6" spans="1:19" ht="41.25" customHeight="1">
      <c r="A6" s="127"/>
      <c r="C6" s="76" t="s">
        <v>87</v>
      </c>
      <c r="D6" s="77"/>
      <c r="E6" s="76" t="s">
        <v>88</v>
      </c>
      <c r="F6" s="77"/>
      <c r="G6" s="76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73" t="s">
        <v>91</v>
      </c>
      <c r="R6" s="8"/>
      <c r="S6" s="73" t="s">
        <v>92</v>
      </c>
    </row>
    <row r="7" spans="1:19" ht="30" hidden="1" customHeight="1">
      <c r="A7" s="67" t="s">
        <v>37</v>
      </c>
      <c r="C7" s="77" t="s">
        <v>93</v>
      </c>
      <c r="D7" s="18"/>
      <c r="E7" s="78">
        <v>30514927</v>
      </c>
      <c r="F7" s="18"/>
      <c r="G7" s="78">
        <v>40</v>
      </c>
      <c r="I7" s="11"/>
      <c r="K7" s="9">
        <v>0</v>
      </c>
      <c r="M7" s="9">
        <v>0</v>
      </c>
      <c r="O7" s="9">
        <v>0</v>
      </c>
      <c r="Q7" s="43">
        <v>0</v>
      </c>
      <c r="S7" s="44">
        <f>O7+Q7</f>
        <v>0</v>
      </c>
    </row>
    <row r="8" spans="1:19" ht="30" customHeight="1">
      <c r="A8" s="27" t="s">
        <v>130</v>
      </c>
      <c r="C8" s="18" t="s">
        <v>196</v>
      </c>
      <c r="D8" s="18"/>
      <c r="E8" s="79">
        <v>126285154</v>
      </c>
      <c r="F8" s="18"/>
      <c r="G8" s="79">
        <v>480</v>
      </c>
      <c r="I8" s="11">
        <f>E8*G8</f>
        <v>60616873920</v>
      </c>
      <c r="K8" s="120">
        <v>-8031825837</v>
      </c>
      <c r="M8" s="11">
        <f>I8+K8</f>
        <v>52585048083</v>
      </c>
      <c r="O8" s="11">
        <f>I8</f>
        <v>60616873920</v>
      </c>
      <c r="Q8" s="44">
        <f>K8</f>
        <v>-8031825837</v>
      </c>
      <c r="S8" s="44">
        <f>O8+Q8</f>
        <v>52585048083</v>
      </c>
    </row>
    <row r="9" spans="1:19" ht="30" customHeight="1">
      <c r="A9" s="27" t="s">
        <v>135</v>
      </c>
      <c r="C9" s="18" t="s">
        <v>194</v>
      </c>
      <c r="D9" s="18"/>
      <c r="E9" s="79">
        <v>35573630</v>
      </c>
      <c r="F9" s="18"/>
      <c r="G9" s="79">
        <v>350</v>
      </c>
      <c r="I9" s="11">
        <f>E9*G9</f>
        <v>12450770500</v>
      </c>
      <c r="K9" s="120">
        <v>-1751462124</v>
      </c>
      <c r="M9" s="11">
        <f t="shared" ref="M9:M39" si="0">I9+K9</f>
        <v>10699308376</v>
      </c>
      <c r="O9" s="11">
        <f t="shared" ref="O9:O39" si="1">I9</f>
        <v>12450770500</v>
      </c>
      <c r="Q9" s="44">
        <f t="shared" ref="Q9:Q39" si="2">K9</f>
        <v>-1751462124</v>
      </c>
      <c r="S9" s="44">
        <f t="shared" ref="S9:S39" si="3">O9+Q9</f>
        <v>10699308376</v>
      </c>
    </row>
    <row r="10" spans="1:19" ht="30" hidden="1" customHeight="1">
      <c r="A10" s="27" t="s">
        <v>128</v>
      </c>
      <c r="C10" s="18" t="s">
        <v>129</v>
      </c>
      <c r="D10" s="18"/>
      <c r="E10" s="79">
        <v>20600253</v>
      </c>
      <c r="F10" s="18"/>
      <c r="G10" s="79">
        <v>50</v>
      </c>
      <c r="I10" s="11">
        <v>0</v>
      </c>
      <c r="K10" s="44">
        <v>0</v>
      </c>
      <c r="M10" s="11">
        <f t="shared" si="0"/>
        <v>0</v>
      </c>
      <c r="O10" s="11">
        <f t="shared" si="1"/>
        <v>0</v>
      </c>
      <c r="Q10" s="44">
        <f t="shared" si="2"/>
        <v>0</v>
      </c>
      <c r="S10" s="44">
        <f t="shared" si="3"/>
        <v>0</v>
      </c>
    </row>
    <row r="11" spans="1:19" ht="30" hidden="1" customHeight="1">
      <c r="A11" s="27" t="s">
        <v>149</v>
      </c>
      <c r="C11" s="18" t="s">
        <v>152</v>
      </c>
      <c r="D11" s="18"/>
      <c r="E11" s="79">
        <v>4387819</v>
      </c>
      <c r="F11" s="18"/>
      <c r="G11" s="79">
        <v>1000</v>
      </c>
      <c r="I11" s="11">
        <v>0</v>
      </c>
      <c r="K11" s="44">
        <v>0</v>
      </c>
      <c r="M11" s="11">
        <f t="shared" si="0"/>
        <v>0</v>
      </c>
      <c r="O11" s="11">
        <f t="shared" si="1"/>
        <v>0</v>
      </c>
      <c r="Q11" s="44">
        <f t="shared" si="2"/>
        <v>0</v>
      </c>
      <c r="S11" s="44">
        <f t="shared" si="3"/>
        <v>0</v>
      </c>
    </row>
    <row r="12" spans="1:19" ht="30" hidden="1" customHeight="1">
      <c r="A12" s="27" t="s">
        <v>28</v>
      </c>
      <c r="C12" s="18" t="s">
        <v>153</v>
      </c>
      <c r="D12" s="18"/>
      <c r="E12" s="79">
        <v>5113203</v>
      </c>
      <c r="F12" s="18"/>
      <c r="G12" s="79">
        <v>1350</v>
      </c>
      <c r="I12" s="11">
        <v>0</v>
      </c>
      <c r="K12" s="44">
        <v>0</v>
      </c>
      <c r="M12" s="11">
        <f t="shared" si="0"/>
        <v>0</v>
      </c>
      <c r="O12" s="11">
        <f t="shared" si="1"/>
        <v>0</v>
      </c>
      <c r="Q12" s="44">
        <f t="shared" si="2"/>
        <v>0</v>
      </c>
      <c r="S12" s="44">
        <f t="shared" si="3"/>
        <v>0</v>
      </c>
    </row>
    <row r="13" spans="1:19" ht="30" hidden="1" customHeight="1">
      <c r="A13" s="27" t="s">
        <v>150</v>
      </c>
      <c r="C13" s="18" t="s">
        <v>151</v>
      </c>
      <c r="D13" s="18"/>
      <c r="E13" s="79">
        <v>10330547</v>
      </c>
      <c r="F13" s="18"/>
      <c r="G13" s="79">
        <v>1000</v>
      </c>
      <c r="I13" s="11">
        <v>0</v>
      </c>
      <c r="K13" s="44">
        <v>0</v>
      </c>
      <c r="M13" s="11">
        <f t="shared" si="0"/>
        <v>0</v>
      </c>
      <c r="O13" s="11">
        <f t="shared" si="1"/>
        <v>0</v>
      </c>
      <c r="Q13" s="44">
        <f t="shared" si="2"/>
        <v>0</v>
      </c>
      <c r="S13" s="44">
        <f t="shared" si="3"/>
        <v>0</v>
      </c>
    </row>
    <row r="14" spans="1:19" ht="30" customHeight="1">
      <c r="A14" s="27" t="s">
        <v>136</v>
      </c>
      <c r="C14" s="18" t="s">
        <v>192</v>
      </c>
      <c r="D14" s="18"/>
      <c r="E14" s="79">
        <v>15527440</v>
      </c>
      <c r="F14" s="18"/>
      <c r="G14" s="79">
        <v>850</v>
      </c>
      <c r="I14" s="11">
        <f>E14*G14</f>
        <v>13198324000</v>
      </c>
      <c r="K14" s="120">
        <v>-1869956546</v>
      </c>
      <c r="M14" s="11">
        <f t="shared" si="0"/>
        <v>11328367454</v>
      </c>
      <c r="O14" s="11">
        <f t="shared" si="1"/>
        <v>13198324000</v>
      </c>
      <c r="Q14" s="44">
        <f t="shared" si="2"/>
        <v>-1869956546</v>
      </c>
      <c r="S14" s="44">
        <f t="shared" si="3"/>
        <v>11328367454</v>
      </c>
    </row>
    <row r="15" spans="1:19" ht="30" hidden="1" customHeight="1">
      <c r="A15" s="27" t="s">
        <v>17</v>
      </c>
      <c r="C15" s="18" t="s">
        <v>5</v>
      </c>
      <c r="D15" s="18"/>
      <c r="E15" s="79">
        <v>296399961</v>
      </c>
      <c r="F15" s="18"/>
      <c r="G15" s="79">
        <v>11</v>
      </c>
      <c r="I15" s="11">
        <v>0</v>
      </c>
      <c r="K15" s="11">
        <v>0</v>
      </c>
      <c r="M15" s="11">
        <f t="shared" si="0"/>
        <v>0</v>
      </c>
      <c r="O15" s="11">
        <f t="shared" si="1"/>
        <v>0</v>
      </c>
      <c r="Q15" s="44">
        <f t="shared" si="2"/>
        <v>0</v>
      </c>
      <c r="S15" s="44">
        <f t="shared" si="3"/>
        <v>0</v>
      </c>
    </row>
    <row r="16" spans="1:19" ht="30" hidden="1" customHeight="1">
      <c r="A16" s="27" t="s">
        <v>36</v>
      </c>
      <c r="C16" s="18" t="s">
        <v>5</v>
      </c>
      <c r="D16" s="18"/>
      <c r="E16" s="79">
        <v>5329540</v>
      </c>
      <c r="F16" s="18"/>
      <c r="G16" s="79">
        <v>350</v>
      </c>
      <c r="I16" s="11">
        <v>0</v>
      </c>
      <c r="K16" s="11">
        <v>0</v>
      </c>
      <c r="M16" s="11">
        <f t="shared" si="0"/>
        <v>0</v>
      </c>
      <c r="O16" s="11">
        <f t="shared" si="1"/>
        <v>0</v>
      </c>
      <c r="Q16" s="44">
        <f t="shared" si="2"/>
        <v>0</v>
      </c>
      <c r="S16" s="44">
        <f t="shared" si="3"/>
        <v>0</v>
      </c>
    </row>
    <row r="17" spans="1:23" ht="30" customHeight="1">
      <c r="A17" s="27" t="s">
        <v>16</v>
      </c>
      <c r="C17" s="18" t="s">
        <v>198</v>
      </c>
      <c r="D17" s="18"/>
      <c r="E17" s="79">
        <v>5999986</v>
      </c>
      <c r="F17" s="18"/>
      <c r="G17" s="79">
        <v>750</v>
      </c>
      <c r="I17" s="11">
        <f>E17*G17</f>
        <v>4499989500</v>
      </c>
      <c r="K17" s="120">
        <v>-591610755</v>
      </c>
      <c r="M17" s="11">
        <f t="shared" si="0"/>
        <v>3908378745</v>
      </c>
      <c r="O17" s="11">
        <f t="shared" si="1"/>
        <v>4499989500</v>
      </c>
      <c r="Q17" s="44">
        <f t="shared" si="2"/>
        <v>-591610755</v>
      </c>
      <c r="S17" s="44">
        <f t="shared" si="3"/>
        <v>3908378745</v>
      </c>
    </row>
    <row r="18" spans="1:23" ht="30" customHeight="1">
      <c r="A18" s="27" t="s">
        <v>19</v>
      </c>
      <c r="C18" s="18" t="s">
        <v>196</v>
      </c>
      <c r="D18" s="18"/>
      <c r="E18" s="79">
        <v>9350000</v>
      </c>
      <c r="F18" s="18"/>
      <c r="G18" s="79">
        <v>5800</v>
      </c>
      <c r="I18" s="11">
        <f>E18*G18</f>
        <v>54230000000</v>
      </c>
      <c r="K18" s="120">
        <v>-7157586207</v>
      </c>
      <c r="M18" s="11">
        <f t="shared" si="0"/>
        <v>47072413793</v>
      </c>
      <c r="O18" s="11">
        <f t="shared" si="1"/>
        <v>54230000000</v>
      </c>
      <c r="Q18" s="44">
        <f t="shared" si="2"/>
        <v>-7157586207</v>
      </c>
      <c r="S18" s="44">
        <f t="shared" si="3"/>
        <v>47072413793</v>
      </c>
    </row>
    <row r="19" spans="1:23" ht="30" hidden="1" customHeight="1">
      <c r="A19" s="27" t="s">
        <v>41</v>
      </c>
      <c r="C19" s="18" t="s">
        <v>95</v>
      </c>
      <c r="D19" s="18"/>
      <c r="E19" s="79">
        <v>13500000</v>
      </c>
      <c r="F19" s="18"/>
      <c r="G19" s="79">
        <v>27</v>
      </c>
      <c r="I19" s="11">
        <v>0</v>
      </c>
      <c r="K19" s="11">
        <v>0</v>
      </c>
      <c r="M19" s="11">
        <f t="shared" si="0"/>
        <v>0</v>
      </c>
      <c r="O19" s="11">
        <f t="shared" si="1"/>
        <v>0</v>
      </c>
      <c r="Q19" s="44">
        <f t="shared" si="2"/>
        <v>0</v>
      </c>
      <c r="S19" s="44">
        <f t="shared" si="3"/>
        <v>0</v>
      </c>
    </row>
    <row r="20" spans="1:23" ht="30" customHeight="1">
      <c r="A20" s="27" t="s">
        <v>34</v>
      </c>
      <c r="C20" s="18" t="s">
        <v>197</v>
      </c>
      <c r="D20" s="18"/>
      <c r="E20" s="79">
        <v>2526000</v>
      </c>
      <c r="F20" s="18"/>
      <c r="G20" s="79">
        <v>3650</v>
      </c>
      <c r="I20" s="11">
        <f>E20*G20</f>
        <v>9219900000</v>
      </c>
      <c r="K20" s="120">
        <v>-1216895244</v>
      </c>
      <c r="M20" s="11">
        <f t="shared" si="0"/>
        <v>8003004756</v>
      </c>
      <c r="O20" s="11">
        <f t="shared" si="1"/>
        <v>9219900000</v>
      </c>
      <c r="Q20" s="44">
        <f t="shared" si="2"/>
        <v>-1216895244</v>
      </c>
      <c r="S20" s="44">
        <f t="shared" si="3"/>
        <v>8003004756</v>
      </c>
    </row>
    <row r="21" spans="1:23" ht="30" hidden="1" customHeight="1">
      <c r="A21" s="27" t="s">
        <v>39</v>
      </c>
      <c r="C21" s="18" t="s">
        <v>94</v>
      </c>
      <c r="D21" s="18"/>
      <c r="E21" s="79">
        <v>8000000</v>
      </c>
      <c r="F21" s="18"/>
      <c r="G21" s="79">
        <v>380</v>
      </c>
      <c r="I21" s="11">
        <v>0</v>
      </c>
      <c r="K21" s="11">
        <v>0</v>
      </c>
      <c r="M21" s="11">
        <f t="shared" si="0"/>
        <v>0</v>
      </c>
      <c r="O21" s="11">
        <f t="shared" si="1"/>
        <v>0</v>
      </c>
      <c r="Q21" s="44">
        <f t="shared" si="2"/>
        <v>0</v>
      </c>
      <c r="S21" s="44">
        <f t="shared" si="3"/>
        <v>0</v>
      </c>
    </row>
    <row r="22" spans="1:23" ht="30" hidden="1" customHeight="1">
      <c r="A22" s="27" t="s">
        <v>42</v>
      </c>
      <c r="C22" s="18" t="s">
        <v>96</v>
      </c>
      <c r="D22" s="18"/>
      <c r="E22" s="79">
        <v>1048946</v>
      </c>
      <c r="F22" s="18"/>
      <c r="G22" s="79">
        <v>75</v>
      </c>
      <c r="I22" s="11">
        <v>0</v>
      </c>
      <c r="K22" s="11">
        <v>0</v>
      </c>
      <c r="M22" s="11">
        <f t="shared" si="0"/>
        <v>0</v>
      </c>
      <c r="O22" s="11">
        <f t="shared" si="1"/>
        <v>0</v>
      </c>
      <c r="Q22" s="44">
        <f t="shared" si="2"/>
        <v>0</v>
      </c>
      <c r="S22" s="44">
        <f t="shared" si="3"/>
        <v>0</v>
      </c>
    </row>
    <row r="23" spans="1:23" ht="30" customHeight="1">
      <c r="A23" s="97" t="s">
        <v>31</v>
      </c>
      <c r="C23" s="18" t="s">
        <v>5</v>
      </c>
      <c r="D23" s="18"/>
      <c r="E23" s="79">
        <v>158068365</v>
      </c>
      <c r="F23" s="18"/>
      <c r="G23" s="79">
        <v>250</v>
      </c>
      <c r="I23" s="11">
        <f>E23*G23</f>
        <v>39517091250</v>
      </c>
      <c r="K23" s="120">
        <v>-5638668922</v>
      </c>
      <c r="M23" s="11">
        <f t="shared" si="0"/>
        <v>33878422328</v>
      </c>
      <c r="O23" s="11">
        <f t="shared" si="1"/>
        <v>39517091250</v>
      </c>
      <c r="Q23" s="44">
        <f t="shared" si="2"/>
        <v>-5638668922</v>
      </c>
      <c r="S23" s="44">
        <f t="shared" si="3"/>
        <v>33878422328</v>
      </c>
    </row>
    <row r="24" spans="1:23" ht="30" customHeight="1">
      <c r="A24" s="27" t="s">
        <v>29</v>
      </c>
      <c r="C24" s="18" t="s">
        <v>195</v>
      </c>
      <c r="D24" s="18"/>
      <c r="E24" s="79">
        <v>50100000</v>
      </c>
      <c r="F24" s="18"/>
      <c r="G24" s="79">
        <v>1600</v>
      </c>
      <c r="I24" s="11">
        <f>E24*G24</f>
        <v>80160000000</v>
      </c>
      <c r="K24" s="120">
        <v>-11032061429</v>
      </c>
      <c r="M24" s="11">
        <f t="shared" si="0"/>
        <v>69127938571</v>
      </c>
      <c r="O24" s="11">
        <f t="shared" si="1"/>
        <v>80160000000</v>
      </c>
      <c r="Q24" s="44">
        <f t="shared" si="2"/>
        <v>-11032061429</v>
      </c>
      <c r="S24" s="44">
        <f t="shared" si="3"/>
        <v>69127938571</v>
      </c>
    </row>
    <row r="25" spans="1:23" ht="30" customHeight="1">
      <c r="A25" s="27" t="s">
        <v>18</v>
      </c>
      <c r="C25" s="18" t="s">
        <v>193</v>
      </c>
      <c r="D25" s="18"/>
      <c r="E25" s="79">
        <v>31781945</v>
      </c>
      <c r="F25" s="18"/>
      <c r="G25" s="79">
        <v>424</v>
      </c>
      <c r="I25" s="11">
        <f>E25*G25</f>
        <v>13475544680</v>
      </c>
      <c r="K25" s="120">
        <v>-1902429837</v>
      </c>
      <c r="M25" s="11">
        <f t="shared" si="0"/>
        <v>11573114843</v>
      </c>
      <c r="O25" s="11">
        <f t="shared" si="1"/>
        <v>13475544680</v>
      </c>
      <c r="Q25" s="44">
        <f t="shared" si="2"/>
        <v>-1902429837</v>
      </c>
      <c r="S25" s="44">
        <f t="shared" si="3"/>
        <v>11573114843</v>
      </c>
      <c r="W25" s="29"/>
    </row>
    <row r="26" spans="1:23" ht="30" hidden="1" customHeight="1">
      <c r="A26" s="27" t="s">
        <v>15</v>
      </c>
      <c r="C26" s="18" t="s">
        <v>5</v>
      </c>
      <c r="D26" s="18"/>
      <c r="E26" s="79">
        <v>75</v>
      </c>
      <c r="F26" s="18"/>
      <c r="G26" s="79">
        <v>7000</v>
      </c>
      <c r="I26" s="11">
        <v>0</v>
      </c>
      <c r="K26" s="11">
        <v>0</v>
      </c>
      <c r="M26" s="11">
        <f t="shared" si="0"/>
        <v>0</v>
      </c>
      <c r="O26" s="11">
        <f t="shared" si="1"/>
        <v>0</v>
      </c>
      <c r="Q26" s="44">
        <f t="shared" si="2"/>
        <v>0</v>
      </c>
      <c r="S26" s="44">
        <f t="shared" si="3"/>
        <v>0</v>
      </c>
      <c r="W26" s="29"/>
    </row>
    <row r="27" spans="1:23" ht="30" customHeight="1">
      <c r="A27" s="27" t="s">
        <v>117</v>
      </c>
      <c r="C27" s="18" t="s">
        <v>194</v>
      </c>
      <c r="D27" s="18"/>
      <c r="E27" s="79">
        <v>12642641</v>
      </c>
      <c r="F27" s="18"/>
      <c r="G27" s="79">
        <v>1300</v>
      </c>
      <c r="I27" s="11">
        <f>E27*G27</f>
        <v>16435433300</v>
      </c>
      <c r="K27" s="120">
        <v>-2311988557</v>
      </c>
      <c r="L27" s="120"/>
      <c r="M27" s="11">
        <f t="shared" si="0"/>
        <v>14123444743</v>
      </c>
      <c r="O27" s="11">
        <f t="shared" si="1"/>
        <v>16435433300</v>
      </c>
      <c r="Q27" s="44">
        <f t="shared" si="2"/>
        <v>-2311988557</v>
      </c>
      <c r="S27" s="44">
        <f t="shared" si="3"/>
        <v>14123444743</v>
      </c>
    </row>
    <row r="28" spans="1:23" ht="30" hidden="1" customHeight="1">
      <c r="A28" s="27" t="s">
        <v>38</v>
      </c>
      <c r="C28" s="18" t="s">
        <v>157</v>
      </c>
      <c r="D28" s="18"/>
      <c r="E28" s="79">
        <v>5261000</v>
      </c>
      <c r="F28" s="18"/>
      <c r="G28" s="79">
        <v>78</v>
      </c>
      <c r="I28" s="11">
        <v>0</v>
      </c>
      <c r="K28" s="44">
        <v>0</v>
      </c>
      <c r="M28" s="11">
        <f t="shared" si="0"/>
        <v>0</v>
      </c>
      <c r="O28" s="11">
        <f t="shared" si="1"/>
        <v>0</v>
      </c>
      <c r="Q28" s="44">
        <f t="shared" si="2"/>
        <v>0</v>
      </c>
      <c r="S28" s="44">
        <f t="shared" si="3"/>
        <v>0</v>
      </c>
    </row>
    <row r="29" spans="1:23" ht="30" hidden="1" customHeight="1">
      <c r="A29" s="27" t="s">
        <v>30</v>
      </c>
      <c r="C29" s="18" t="s">
        <v>156</v>
      </c>
      <c r="D29" s="18"/>
      <c r="E29" s="79">
        <v>43419814</v>
      </c>
      <c r="F29" s="18"/>
      <c r="G29" s="79">
        <v>270</v>
      </c>
      <c r="I29" s="11">
        <v>0</v>
      </c>
      <c r="K29" s="44">
        <v>0</v>
      </c>
      <c r="M29" s="11">
        <f t="shared" si="0"/>
        <v>0</v>
      </c>
      <c r="O29" s="11">
        <f t="shared" si="1"/>
        <v>0</v>
      </c>
      <c r="Q29" s="44">
        <f t="shared" si="2"/>
        <v>0</v>
      </c>
      <c r="S29" s="44">
        <f t="shared" si="3"/>
        <v>0</v>
      </c>
    </row>
    <row r="30" spans="1:23" ht="30.75" hidden="1" customHeight="1">
      <c r="A30" s="27" t="s">
        <v>144</v>
      </c>
      <c r="C30" s="18" t="s">
        <v>156</v>
      </c>
      <c r="D30" s="18"/>
      <c r="E30" s="79">
        <v>1365000</v>
      </c>
      <c r="F30" s="18"/>
      <c r="G30" s="79">
        <v>4000</v>
      </c>
      <c r="I30" s="11">
        <v>0</v>
      </c>
      <c r="K30" s="44">
        <v>0</v>
      </c>
      <c r="M30" s="11">
        <f t="shared" si="0"/>
        <v>0</v>
      </c>
      <c r="O30" s="11">
        <f t="shared" si="1"/>
        <v>0</v>
      </c>
      <c r="Q30" s="44">
        <f t="shared" si="2"/>
        <v>0</v>
      </c>
      <c r="S30" s="44">
        <f t="shared" si="3"/>
        <v>0</v>
      </c>
    </row>
    <row r="31" spans="1:23" ht="30" hidden="1" customHeight="1">
      <c r="A31" s="27" t="s">
        <v>133</v>
      </c>
      <c r="C31" s="18" t="s">
        <v>138</v>
      </c>
      <c r="D31" s="18"/>
      <c r="E31" s="79">
        <v>400</v>
      </c>
      <c r="F31" s="18"/>
      <c r="G31" s="79">
        <v>315594</v>
      </c>
      <c r="I31" s="11">
        <v>0</v>
      </c>
      <c r="K31" s="44">
        <v>0</v>
      </c>
      <c r="M31" s="11">
        <f t="shared" si="0"/>
        <v>0</v>
      </c>
      <c r="O31" s="11">
        <f t="shared" si="1"/>
        <v>0</v>
      </c>
      <c r="Q31" s="44">
        <f t="shared" si="2"/>
        <v>0</v>
      </c>
      <c r="S31" s="44">
        <f t="shared" si="3"/>
        <v>0</v>
      </c>
    </row>
    <row r="32" spans="1:23" ht="30" hidden="1" customHeight="1">
      <c r="A32" s="27" t="s">
        <v>134</v>
      </c>
      <c r="C32" s="18" t="s">
        <v>119</v>
      </c>
      <c r="D32" s="18"/>
      <c r="E32" s="79">
        <v>46</v>
      </c>
      <c r="F32" s="18"/>
      <c r="G32" s="79">
        <v>5121186</v>
      </c>
      <c r="I32" s="11">
        <v>0</v>
      </c>
      <c r="K32" s="44">
        <v>0</v>
      </c>
      <c r="M32" s="11">
        <f t="shared" si="0"/>
        <v>0</v>
      </c>
      <c r="O32" s="11">
        <f t="shared" si="1"/>
        <v>0</v>
      </c>
      <c r="Q32" s="44">
        <f t="shared" si="2"/>
        <v>0</v>
      </c>
      <c r="S32" s="44">
        <f t="shared" si="3"/>
        <v>0</v>
      </c>
    </row>
    <row r="33" spans="1:19" ht="30" hidden="1" customHeight="1">
      <c r="A33" s="27" t="s">
        <v>143</v>
      </c>
      <c r="C33" s="18" t="s">
        <v>172</v>
      </c>
      <c r="D33" s="18"/>
      <c r="E33" s="79">
        <v>7179157</v>
      </c>
      <c r="F33" s="18"/>
      <c r="G33" s="79">
        <v>271</v>
      </c>
      <c r="I33" s="11">
        <v>0</v>
      </c>
      <c r="K33" s="44">
        <v>0</v>
      </c>
      <c r="M33" s="11">
        <f t="shared" si="0"/>
        <v>0</v>
      </c>
      <c r="O33" s="11">
        <f t="shared" si="1"/>
        <v>0</v>
      </c>
      <c r="Q33" s="44">
        <f t="shared" si="2"/>
        <v>0</v>
      </c>
      <c r="S33" s="44">
        <f t="shared" si="3"/>
        <v>0</v>
      </c>
    </row>
    <row r="34" spans="1:19" ht="30" hidden="1" customHeight="1">
      <c r="A34" s="27" t="s">
        <v>131</v>
      </c>
      <c r="C34" s="18" t="s">
        <v>173</v>
      </c>
      <c r="D34" s="18"/>
      <c r="E34" s="79">
        <v>83380000</v>
      </c>
      <c r="F34" s="18"/>
      <c r="G34" s="79">
        <v>450</v>
      </c>
      <c r="I34" s="11">
        <v>0</v>
      </c>
      <c r="K34" s="44">
        <v>0</v>
      </c>
      <c r="M34" s="11">
        <f t="shared" si="0"/>
        <v>0</v>
      </c>
      <c r="O34" s="11">
        <f t="shared" si="1"/>
        <v>0</v>
      </c>
      <c r="Q34" s="44">
        <f t="shared" si="2"/>
        <v>0</v>
      </c>
      <c r="S34" s="44">
        <f t="shared" si="3"/>
        <v>0</v>
      </c>
    </row>
    <row r="35" spans="1:19" ht="30" hidden="1" customHeight="1">
      <c r="A35" s="27" t="s">
        <v>121</v>
      </c>
      <c r="C35" s="18" t="s">
        <v>187</v>
      </c>
      <c r="D35" s="18"/>
      <c r="E35" s="79">
        <f>I35/G35</f>
        <v>0</v>
      </c>
      <c r="F35" s="18"/>
      <c r="G35" s="79">
        <v>60</v>
      </c>
      <c r="I35" s="11">
        <v>0</v>
      </c>
      <c r="K35" s="28"/>
      <c r="M35" s="11">
        <f t="shared" si="0"/>
        <v>0</v>
      </c>
      <c r="O35" s="11">
        <f t="shared" si="1"/>
        <v>0</v>
      </c>
      <c r="Q35" s="44">
        <f t="shared" si="2"/>
        <v>0</v>
      </c>
      <c r="S35" s="44">
        <f t="shared" si="3"/>
        <v>0</v>
      </c>
    </row>
    <row r="36" spans="1:19" ht="30" hidden="1" customHeight="1">
      <c r="A36" s="27" t="s">
        <v>32</v>
      </c>
      <c r="C36" s="18" t="s">
        <v>186</v>
      </c>
      <c r="D36" s="18"/>
      <c r="E36" s="79"/>
      <c r="F36" s="18"/>
      <c r="G36" s="79">
        <v>220</v>
      </c>
      <c r="I36" s="11">
        <v>0</v>
      </c>
      <c r="K36" s="28"/>
      <c r="M36" s="11">
        <f t="shared" si="0"/>
        <v>0</v>
      </c>
      <c r="O36" s="11">
        <f t="shared" si="1"/>
        <v>0</v>
      </c>
      <c r="Q36" s="44">
        <f t="shared" si="2"/>
        <v>0</v>
      </c>
      <c r="S36" s="44">
        <f t="shared" si="3"/>
        <v>0</v>
      </c>
    </row>
    <row r="37" spans="1:19" ht="30" hidden="1" customHeight="1">
      <c r="A37" s="27" t="s">
        <v>24</v>
      </c>
      <c r="C37" s="18" t="s">
        <v>185</v>
      </c>
      <c r="D37" s="18"/>
      <c r="E37" s="79"/>
      <c r="F37" s="18"/>
      <c r="G37" s="79">
        <v>1500</v>
      </c>
      <c r="I37" s="11">
        <v>0</v>
      </c>
      <c r="K37" s="28"/>
      <c r="M37" s="11">
        <f t="shared" si="0"/>
        <v>0</v>
      </c>
      <c r="O37" s="11">
        <f t="shared" si="1"/>
        <v>0</v>
      </c>
      <c r="Q37" s="44">
        <f t="shared" si="2"/>
        <v>0</v>
      </c>
      <c r="S37" s="44">
        <f t="shared" si="3"/>
        <v>0</v>
      </c>
    </row>
    <row r="38" spans="1:19" ht="30" customHeight="1">
      <c r="A38" s="27" t="s">
        <v>147</v>
      </c>
      <c r="C38" s="18" t="s">
        <v>199</v>
      </c>
      <c r="D38" s="18"/>
      <c r="E38" s="79">
        <v>4759690</v>
      </c>
      <c r="F38" s="18"/>
      <c r="G38" s="79">
        <v>1200</v>
      </c>
      <c r="I38" s="11">
        <f>E38*G38</f>
        <v>5711628000</v>
      </c>
      <c r="K38" s="28">
        <v>-812111619</v>
      </c>
      <c r="M38" s="11">
        <f t="shared" si="0"/>
        <v>4899516381</v>
      </c>
      <c r="O38" s="11">
        <f t="shared" si="1"/>
        <v>5711628000</v>
      </c>
      <c r="Q38" s="44">
        <f t="shared" si="2"/>
        <v>-812111619</v>
      </c>
      <c r="S38" s="44">
        <f t="shared" si="3"/>
        <v>4899516381</v>
      </c>
    </row>
    <row r="39" spans="1:19" ht="30" customHeight="1">
      <c r="A39" s="27" t="s">
        <v>25</v>
      </c>
      <c r="C39" s="18" t="s">
        <v>196</v>
      </c>
      <c r="D39" s="18"/>
      <c r="E39" s="79">
        <v>28852298</v>
      </c>
      <c r="F39" s="18"/>
      <c r="G39" s="79">
        <v>42</v>
      </c>
      <c r="I39" s="11">
        <f>E39*G39</f>
        <v>1211796516</v>
      </c>
      <c r="K39" s="28">
        <v>-160564838</v>
      </c>
      <c r="M39" s="11">
        <f t="shared" si="0"/>
        <v>1051231678</v>
      </c>
      <c r="O39" s="11">
        <f t="shared" si="1"/>
        <v>1211796516</v>
      </c>
      <c r="Q39" s="44">
        <f t="shared" si="2"/>
        <v>-160564838</v>
      </c>
      <c r="S39" s="44">
        <f t="shared" si="3"/>
        <v>1051231678</v>
      </c>
    </row>
    <row r="40" spans="1:19" ht="30" hidden="1" customHeight="1">
      <c r="A40" s="27" t="s">
        <v>177</v>
      </c>
      <c r="C40" s="18" t="s">
        <v>174</v>
      </c>
      <c r="D40" s="18"/>
      <c r="E40" s="79">
        <f>I40/G40</f>
        <v>0</v>
      </c>
      <c r="F40" s="18"/>
      <c r="G40" s="79">
        <v>1200</v>
      </c>
      <c r="I40" s="11">
        <v>0</v>
      </c>
      <c r="K40" s="28"/>
      <c r="M40" s="11">
        <f t="shared" ref="M40" si="4">I40+K40</f>
        <v>0</v>
      </c>
      <c r="O40" s="11">
        <v>0</v>
      </c>
      <c r="Q40" s="44">
        <v>0</v>
      </c>
      <c r="S40" s="44">
        <f t="shared" ref="S40" si="5">O40+Q40</f>
        <v>0</v>
      </c>
    </row>
    <row r="41" spans="1:19" ht="30" customHeight="1" thickBot="1">
      <c r="A41" s="19" t="s">
        <v>43</v>
      </c>
      <c r="C41" s="11"/>
      <c r="E41" s="11"/>
      <c r="G41" s="11"/>
      <c r="I41" s="21">
        <f>SUM(I7:I40)</f>
        <v>310727351666</v>
      </c>
      <c r="K41" s="46">
        <f>SUM(K7:K40)</f>
        <v>-42477161915</v>
      </c>
      <c r="M41" s="21">
        <f>SUM(M7:M40)</f>
        <v>268250189751</v>
      </c>
      <c r="O41" s="21">
        <f>SUM(O7:O40)</f>
        <v>310727351666</v>
      </c>
      <c r="Q41" s="46">
        <f>SUM(Q7:Q40)</f>
        <v>-42477161915</v>
      </c>
      <c r="S41" s="95">
        <f>SUM(S7:S40)</f>
        <v>268250189751</v>
      </c>
    </row>
    <row r="42" spans="1:19" ht="30" customHeight="1" thickTop="1">
      <c r="S42" s="112"/>
    </row>
    <row r="43" spans="1:19" ht="30" customHeight="1">
      <c r="I43" s="11"/>
      <c r="O43" s="11"/>
      <c r="S43" s="113"/>
    </row>
    <row r="44" spans="1:19" ht="30" customHeight="1">
      <c r="I44" s="11"/>
      <c r="O44" s="11"/>
      <c r="S44" s="11"/>
    </row>
    <row r="45" spans="1:19" ht="30" customHeight="1">
      <c r="I45" s="11"/>
      <c r="O45" s="11"/>
      <c r="S45" s="11"/>
    </row>
    <row r="46" spans="1:19" ht="30" customHeight="1">
      <c r="S46" s="11"/>
    </row>
    <row r="47" spans="1:19" ht="30" customHeight="1">
      <c r="S47" s="11"/>
    </row>
    <row r="48" spans="1:19" ht="30" customHeight="1">
      <c r="S48" s="11"/>
    </row>
    <row r="49" spans="19:19" ht="30" customHeight="1">
      <c r="S49" s="11"/>
    </row>
    <row r="50" spans="19:19" ht="30" customHeight="1">
      <c r="S50" s="11"/>
    </row>
  </sheetData>
  <autoFilter ref="A1:A45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  <pageSetUpPr fitToPage="1"/>
  </sheetPr>
  <dimension ref="A1:U79"/>
  <sheetViews>
    <sheetView rightToLeft="1" view="pageBreakPreview" topLeftCell="A64" zoomScale="110" zoomScaleNormal="100" zoomScaleSheetLayoutView="110" workbookViewId="0">
      <selection activeCell="I72" sqref="I72:I76"/>
    </sheetView>
  </sheetViews>
  <sheetFormatPr defaultRowHeight="30" customHeight="1"/>
  <cols>
    <col min="1" max="1" width="38.28515625" style="27" customWidth="1"/>
    <col min="2" max="2" width="1.28515625" style="7" customWidth="1"/>
    <col min="3" max="3" width="14.5703125" style="63" customWidth="1"/>
    <col min="4" max="4" width="1.28515625" style="63" customWidth="1"/>
    <col min="5" max="5" width="19.5703125" style="63" customWidth="1"/>
    <col min="6" max="6" width="1.28515625" style="63" customWidth="1"/>
    <col min="7" max="7" width="20.5703125" style="63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20.1406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21.28515625" style="7" customWidth="1"/>
    <col min="18" max="18" width="0.5703125" style="69" customWidth="1"/>
    <col min="19" max="19" width="9.140625" style="69"/>
    <col min="20" max="20" width="19" style="59" bestFit="1" customWidth="1"/>
    <col min="21" max="21" width="17" style="59" bestFit="1" customWidth="1"/>
    <col min="22" max="16384" width="9.140625" style="69"/>
  </cols>
  <sheetData>
    <row r="1" spans="1:17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30" customHeight="1">
      <c r="A2" s="125" t="s">
        <v>109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ht="30" customHeight="1">
      <c r="A4" s="126" t="s">
        <v>100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30" customHeight="1">
      <c r="A5" s="155" t="s">
        <v>57</v>
      </c>
      <c r="C5" s="127" t="s">
        <v>71</v>
      </c>
      <c r="D5" s="127"/>
      <c r="E5" s="127"/>
      <c r="F5" s="127"/>
      <c r="G5" s="127"/>
      <c r="H5" s="127"/>
      <c r="I5" s="127"/>
      <c r="K5" s="127" t="s">
        <v>72</v>
      </c>
      <c r="L5" s="127"/>
      <c r="M5" s="127"/>
      <c r="N5" s="127"/>
      <c r="O5" s="127"/>
      <c r="P5" s="127"/>
      <c r="Q5" s="127"/>
    </row>
    <row r="6" spans="1:17" ht="37.5" customHeight="1">
      <c r="A6" s="155"/>
      <c r="C6" s="60" t="s">
        <v>9</v>
      </c>
      <c r="D6" s="61"/>
      <c r="E6" s="60" t="s">
        <v>101</v>
      </c>
      <c r="F6" s="61"/>
      <c r="G6" s="60" t="s">
        <v>102</v>
      </c>
      <c r="H6" s="8"/>
      <c r="I6" s="6" t="s">
        <v>103</v>
      </c>
      <c r="K6" s="6" t="s">
        <v>9</v>
      </c>
      <c r="L6" s="8"/>
      <c r="M6" s="6" t="s">
        <v>101</v>
      </c>
      <c r="N6" s="8"/>
      <c r="O6" s="6" t="s">
        <v>102</v>
      </c>
      <c r="P6" s="8"/>
      <c r="Q6" s="6" t="s">
        <v>103</v>
      </c>
    </row>
    <row r="7" spans="1:17" ht="37.5" hidden="1" customHeight="1">
      <c r="A7" s="27" t="s">
        <v>37</v>
      </c>
      <c r="C7" s="62">
        <v>0</v>
      </c>
      <c r="E7" s="62">
        <v>0</v>
      </c>
      <c r="G7" s="62">
        <v>0</v>
      </c>
      <c r="I7" s="70">
        <f>E7+G7</f>
        <v>0</v>
      </c>
      <c r="K7" s="70">
        <f>C7</f>
        <v>0</v>
      </c>
      <c r="M7" s="62">
        <f>E7</f>
        <v>0</v>
      </c>
      <c r="O7" s="44">
        <f>G7</f>
        <v>0</v>
      </c>
      <c r="Q7" s="44">
        <f>M7+O7</f>
        <v>0</v>
      </c>
    </row>
    <row r="8" spans="1:17" ht="37.5" customHeight="1">
      <c r="A8" s="27" t="s">
        <v>31</v>
      </c>
      <c r="B8" s="68"/>
      <c r="C8" s="62">
        <f>-سهام!O27</f>
        <v>6649403</v>
      </c>
      <c r="E8" s="62">
        <f>سهام!Q27</f>
        <v>19675948028</v>
      </c>
      <c r="G8" s="64">
        <v>-23875740875</v>
      </c>
      <c r="I8" s="70">
        <f t="shared" ref="I8:I70" si="0">E8+G8</f>
        <v>-4199792847</v>
      </c>
      <c r="K8" s="70">
        <f t="shared" ref="K8:K70" si="1">C8</f>
        <v>6649403</v>
      </c>
      <c r="M8" s="62">
        <f t="shared" ref="M8:M70" si="2">E8</f>
        <v>19675948028</v>
      </c>
      <c r="O8" s="44">
        <f t="shared" ref="O8:O70" si="3">G8</f>
        <v>-23875740875</v>
      </c>
      <c r="Q8" s="44">
        <f t="shared" ref="Q8:Q70" si="4">M8+O8</f>
        <v>-4199792847</v>
      </c>
    </row>
    <row r="9" spans="1:17" ht="37.5" customHeight="1">
      <c r="A9" s="68" t="s">
        <v>117</v>
      </c>
      <c r="B9" s="68"/>
      <c r="C9" s="62">
        <f>-سهام!O30</f>
        <v>707359</v>
      </c>
      <c r="E9" s="62">
        <f>سهام!Q30</f>
        <v>5288811630</v>
      </c>
      <c r="G9" s="64">
        <v>-5446675030</v>
      </c>
      <c r="I9" s="70">
        <f t="shared" si="0"/>
        <v>-157863400</v>
      </c>
      <c r="K9" s="70">
        <f t="shared" si="1"/>
        <v>707359</v>
      </c>
      <c r="M9" s="62">
        <f t="shared" si="2"/>
        <v>5288811630</v>
      </c>
      <c r="O9" s="44">
        <f t="shared" si="3"/>
        <v>-5446675030</v>
      </c>
      <c r="Q9" s="44">
        <f t="shared" si="4"/>
        <v>-157863400</v>
      </c>
    </row>
    <row r="10" spans="1:17" ht="37.5" customHeight="1">
      <c r="A10" s="68" t="s">
        <v>171</v>
      </c>
      <c r="B10" s="68"/>
      <c r="C10" s="62">
        <f>-سهام!O31</f>
        <v>35349755</v>
      </c>
      <c r="E10" s="62">
        <v>144863295990</v>
      </c>
      <c r="G10" s="64">
        <v>-183800867303</v>
      </c>
      <c r="I10" s="70">
        <f t="shared" si="0"/>
        <v>-38937571313</v>
      </c>
      <c r="K10" s="70">
        <f t="shared" si="1"/>
        <v>35349755</v>
      </c>
      <c r="M10" s="62">
        <f t="shared" si="2"/>
        <v>144863295990</v>
      </c>
      <c r="O10" s="44">
        <f t="shared" si="3"/>
        <v>-183800867303</v>
      </c>
      <c r="Q10" s="44">
        <f t="shared" si="4"/>
        <v>-38937571313</v>
      </c>
    </row>
    <row r="11" spans="1:17" ht="30" hidden="1" customHeight="1">
      <c r="A11" s="68" t="s">
        <v>42</v>
      </c>
      <c r="C11" s="62">
        <v>0</v>
      </c>
      <c r="E11" s="62">
        <v>0</v>
      </c>
      <c r="G11" s="64">
        <v>0</v>
      </c>
      <c r="I11" s="70">
        <f t="shared" si="0"/>
        <v>0</v>
      </c>
      <c r="K11" s="70">
        <f t="shared" si="1"/>
        <v>0</v>
      </c>
      <c r="M11" s="62">
        <f t="shared" si="2"/>
        <v>0</v>
      </c>
      <c r="O11" s="44">
        <f t="shared" si="3"/>
        <v>0</v>
      </c>
      <c r="Q11" s="44">
        <f t="shared" si="4"/>
        <v>0</v>
      </c>
    </row>
    <row r="12" spans="1:17" ht="30" hidden="1" customHeight="1">
      <c r="A12" s="68" t="s">
        <v>39</v>
      </c>
      <c r="B12" s="68"/>
      <c r="C12" s="62">
        <v>0</v>
      </c>
      <c r="E12" s="62">
        <v>0</v>
      </c>
      <c r="G12" s="64">
        <v>0</v>
      </c>
      <c r="I12" s="70">
        <f t="shared" si="0"/>
        <v>0</v>
      </c>
      <c r="K12" s="70">
        <f t="shared" si="1"/>
        <v>0</v>
      </c>
      <c r="M12" s="62">
        <f t="shared" si="2"/>
        <v>0</v>
      </c>
      <c r="O12" s="44">
        <f t="shared" si="3"/>
        <v>0</v>
      </c>
      <c r="Q12" s="44">
        <f t="shared" si="4"/>
        <v>0</v>
      </c>
    </row>
    <row r="13" spans="1:17" ht="30" customHeight="1">
      <c r="A13" s="68" t="s">
        <v>181</v>
      </c>
      <c r="B13" s="68"/>
      <c r="C13" s="62">
        <f>-سهام!O52</f>
        <v>7100000</v>
      </c>
      <c r="E13" s="62">
        <f>سهام!Q52</f>
        <v>103737829758</v>
      </c>
      <c r="G13" s="64">
        <v>-105888108510</v>
      </c>
      <c r="I13" s="70">
        <f t="shared" si="0"/>
        <v>-2150278752</v>
      </c>
      <c r="K13" s="70">
        <f t="shared" si="1"/>
        <v>7100000</v>
      </c>
      <c r="M13" s="62">
        <f t="shared" si="2"/>
        <v>103737829758</v>
      </c>
      <c r="O13" s="44">
        <f t="shared" si="3"/>
        <v>-105888108510</v>
      </c>
      <c r="Q13" s="44">
        <f t="shared" si="4"/>
        <v>-2150278752</v>
      </c>
    </row>
    <row r="14" spans="1:17" ht="30" hidden="1" customHeight="1">
      <c r="A14" s="68" t="s">
        <v>116</v>
      </c>
      <c r="B14" s="68"/>
      <c r="C14" s="62">
        <v>0</v>
      </c>
      <c r="E14" s="62">
        <v>0</v>
      </c>
      <c r="G14" s="64">
        <v>0</v>
      </c>
      <c r="I14" s="70">
        <f t="shared" si="0"/>
        <v>0</v>
      </c>
      <c r="K14" s="70">
        <f t="shared" si="1"/>
        <v>0</v>
      </c>
      <c r="M14" s="62">
        <f t="shared" si="2"/>
        <v>0</v>
      </c>
      <c r="O14" s="44">
        <f t="shared" si="3"/>
        <v>0</v>
      </c>
      <c r="Q14" s="44">
        <f t="shared" si="4"/>
        <v>0</v>
      </c>
    </row>
    <row r="15" spans="1:17" ht="30" hidden="1" customHeight="1">
      <c r="A15" s="27" t="s">
        <v>17</v>
      </c>
      <c r="C15" s="62">
        <v>0</v>
      </c>
      <c r="E15" s="62">
        <v>0</v>
      </c>
      <c r="G15" s="64">
        <v>0</v>
      </c>
      <c r="I15" s="70">
        <f t="shared" si="0"/>
        <v>0</v>
      </c>
      <c r="K15" s="70">
        <f t="shared" si="1"/>
        <v>0</v>
      </c>
      <c r="M15" s="62">
        <f t="shared" si="2"/>
        <v>0</v>
      </c>
      <c r="O15" s="44">
        <f t="shared" si="3"/>
        <v>0</v>
      </c>
      <c r="Q15" s="44">
        <f t="shared" si="4"/>
        <v>0</v>
      </c>
    </row>
    <row r="16" spans="1:17" ht="30" hidden="1" customHeight="1">
      <c r="A16" s="68" t="s">
        <v>125</v>
      </c>
      <c r="B16" s="68"/>
      <c r="C16" s="62">
        <v>0</v>
      </c>
      <c r="E16" s="62">
        <v>0</v>
      </c>
      <c r="G16" s="64">
        <v>0</v>
      </c>
      <c r="I16" s="70">
        <f t="shared" si="0"/>
        <v>0</v>
      </c>
      <c r="K16" s="70">
        <f t="shared" si="1"/>
        <v>0</v>
      </c>
      <c r="M16" s="62">
        <f t="shared" si="2"/>
        <v>0</v>
      </c>
      <c r="O16" s="44">
        <f t="shared" si="3"/>
        <v>0</v>
      </c>
      <c r="Q16" s="44">
        <f t="shared" si="4"/>
        <v>0</v>
      </c>
    </row>
    <row r="17" spans="1:17" ht="30" hidden="1" customHeight="1">
      <c r="A17" s="68" t="s">
        <v>122</v>
      </c>
      <c r="B17" s="68"/>
      <c r="C17" s="62">
        <v>0</v>
      </c>
      <c r="E17" s="62">
        <v>0</v>
      </c>
      <c r="G17" s="64">
        <v>0</v>
      </c>
      <c r="I17" s="70">
        <f t="shared" si="0"/>
        <v>0</v>
      </c>
      <c r="K17" s="70">
        <f t="shared" si="1"/>
        <v>0</v>
      </c>
      <c r="M17" s="62">
        <f t="shared" si="2"/>
        <v>0</v>
      </c>
      <c r="O17" s="44">
        <f t="shared" si="3"/>
        <v>0</v>
      </c>
      <c r="Q17" s="44">
        <f t="shared" si="4"/>
        <v>0</v>
      </c>
    </row>
    <row r="18" spans="1:17" ht="30" hidden="1" customHeight="1">
      <c r="A18" s="68" t="s">
        <v>35</v>
      </c>
      <c r="B18" s="68"/>
      <c r="C18" s="62">
        <v>0</v>
      </c>
      <c r="E18" s="62">
        <v>0</v>
      </c>
      <c r="G18" s="64">
        <v>0</v>
      </c>
      <c r="I18" s="70">
        <f t="shared" si="0"/>
        <v>0</v>
      </c>
      <c r="K18" s="70">
        <f t="shared" si="1"/>
        <v>0</v>
      </c>
      <c r="M18" s="62">
        <f t="shared" si="2"/>
        <v>0</v>
      </c>
      <c r="O18" s="44">
        <f t="shared" si="3"/>
        <v>0</v>
      </c>
      <c r="Q18" s="44">
        <f t="shared" si="4"/>
        <v>0</v>
      </c>
    </row>
    <row r="19" spans="1:17" ht="30" customHeight="1">
      <c r="A19" s="68" t="s">
        <v>155</v>
      </c>
      <c r="B19" s="68"/>
      <c r="C19" s="62">
        <f>-سهام!O15</f>
        <v>3005547</v>
      </c>
      <c r="E19" s="62">
        <f>سهام!Q15</f>
        <v>14785685520</v>
      </c>
      <c r="G19" s="64">
        <v>-15079798615</v>
      </c>
      <c r="I19" s="70">
        <f t="shared" si="0"/>
        <v>-294113095</v>
      </c>
      <c r="K19" s="70">
        <f t="shared" si="1"/>
        <v>3005547</v>
      </c>
      <c r="M19" s="62">
        <f t="shared" si="2"/>
        <v>14785685520</v>
      </c>
      <c r="O19" s="44">
        <f t="shared" si="3"/>
        <v>-15079798615</v>
      </c>
      <c r="Q19" s="44">
        <f t="shared" si="4"/>
        <v>-294113095</v>
      </c>
    </row>
    <row r="20" spans="1:17" ht="30" hidden="1" customHeight="1">
      <c r="A20" s="68" t="s">
        <v>126</v>
      </c>
      <c r="B20" s="68"/>
      <c r="C20" s="62">
        <v>0</v>
      </c>
      <c r="E20" s="62">
        <v>0</v>
      </c>
      <c r="G20" s="64">
        <v>0</v>
      </c>
      <c r="I20" s="70">
        <f t="shared" si="0"/>
        <v>0</v>
      </c>
      <c r="K20" s="70">
        <f t="shared" si="1"/>
        <v>0</v>
      </c>
      <c r="M20" s="62">
        <f t="shared" si="2"/>
        <v>0</v>
      </c>
      <c r="O20" s="44">
        <f t="shared" si="3"/>
        <v>0</v>
      </c>
      <c r="Q20" s="44">
        <f t="shared" si="4"/>
        <v>0</v>
      </c>
    </row>
    <row r="21" spans="1:17" ht="30" customHeight="1">
      <c r="A21" s="27" t="s">
        <v>144</v>
      </c>
      <c r="C21" s="62">
        <f>-سهام!O43</f>
        <v>789852</v>
      </c>
      <c r="E21" s="62">
        <f>سهام!Q43</f>
        <v>38562064388</v>
      </c>
      <c r="G21" s="64">
        <v>-43817876575</v>
      </c>
      <c r="I21" s="70">
        <f t="shared" si="0"/>
        <v>-5255812187</v>
      </c>
      <c r="K21" s="70">
        <f t="shared" si="1"/>
        <v>789852</v>
      </c>
      <c r="M21" s="62">
        <f t="shared" si="2"/>
        <v>38562064388</v>
      </c>
      <c r="O21" s="44">
        <f t="shared" si="3"/>
        <v>-43817876575</v>
      </c>
      <c r="Q21" s="44">
        <f t="shared" si="4"/>
        <v>-5255812187</v>
      </c>
    </row>
    <row r="22" spans="1:17" ht="30" customHeight="1">
      <c r="A22" s="27" t="s">
        <v>24</v>
      </c>
      <c r="C22" s="62">
        <f>-سهام!O21</f>
        <v>2605151</v>
      </c>
      <c r="E22" s="62">
        <f>سهام!Q21</f>
        <v>74680455525</v>
      </c>
      <c r="G22" s="64">
        <v>-70022486885</v>
      </c>
      <c r="I22" s="70">
        <f t="shared" si="0"/>
        <v>4657968640</v>
      </c>
      <c r="K22" s="70">
        <f t="shared" si="1"/>
        <v>2605151</v>
      </c>
      <c r="M22" s="62">
        <f t="shared" si="2"/>
        <v>74680455525</v>
      </c>
      <c r="O22" s="44">
        <f t="shared" si="3"/>
        <v>-70022486885</v>
      </c>
      <c r="Q22" s="44">
        <f t="shared" si="4"/>
        <v>4657968640</v>
      </c>
    </row>
    <row r="23" spans="1:17" ht="30" customHeight="1">
      <c r="A23" s="27" t="s">
        <v>25</v>
      </c>
      <c r="C23" s="62">
        <f>-سهام!O22</f>
        <v>8000000</v>
      </c>
      <c r="E23" s="62">
        <f>سهام!Q22</f>
        <v>23257669267</v>
      </c>
      <c r="G23" s="64">
        <v>-25923631036</v>
      </c>
      <c r="I23" s="70">
        <f t="shared" si="0"/>
        <v>-2665961769</v>
      </c>
      <c r="K23" s="70">
        <f t="shared" si="1"/>
        <v>8000000</v>
      </c>
      <c r="M23" s="62">
        <f t="shared" si="2"/>
        <v>23257669267</v>
      </c>
      <c r="O23" s="44">
        <f t="shared" si="3"/>
        <v>-25923631036</v>
      </c>
      <c r="Q23" s="44">
        <f t="shared" si="4"/>
        <v>-2665961769</v>
      </c>
    </row>
    <row r="24" spans="1:17" ht="30" customHeight="1">
      <c r="A24" s="27" t="s">
        <v>32</v>
      </c>
      <c r="C24" s="62">
        <f>-سهام!O28</f>
        <v>25222066</v>
      </c>
      <c r="E24" s="62">
        <f>سهام!Q28</f>
        <v>123077032754</v>
      </c>
      <c r="G24" s="64">
        <v>-128724608221</v>
      </c>
      <c r="I24" s="70">
        <f t="shared" si="0"/>
        <v>-5647575467</v>
      </c>
      <c r="K24" s="70">
        <f t="shared" si="1"/>
        <v>25222066</v>
      </c>
      <c r="M24" s="62">
        <f t="shared" si="2"/>
        <v>123077032754</v>
      </c>
      <c r="O24" s="44">
        <f t="shared" si="3"/>
        <v>-128724608221</v>
      </c>
      <c r="Q24" s="44">
        <f t="shared" si="4"/>
        <v>-5647575467</v>
      </c>
    </row>
    <row r="25" spans="1:17" ht="30" customHeight="1">
      <c r="A25" s="27" t="s">
        <v>131</v>
      </c>
      <c r="C25" s="62">
        <f>-سهام!O29</f>
        <v>2400000</v>
      </c>
      <c r="E25" s="62">
        <f>سهام!Q29</f>
        <v>21885507183</v>
      </c>
      <c r="G25" s="64">
        <v>-16072115849</v>
      </c>
      <c r="I25" s="70">
        <f t="shared" si="0"/>
        <v>5813391334</v>
      </c>
      <c r="K25" s="70">
        <f t="shared" si="1"/>
        <v>2400000</v>
      </c>
      <c r="M25" s="62">
        <f t="shared" si="2"/>
        <v>21885507183</v>
      </c>
      <c r="O25" s="44">
        <f t="shared" si="3"/>
        <v>-16072115849</v>
      </c>
      <c r="Q25" s="44">
        <f t="shared" si="4"/>
        <v>5813391334</v>
      </c>
    </row>
    <row r="26" spans="1:17" ht="30" hidden="1" customHeight="1">
      <c r="A26" s="27" t="s">
        <v>41</v>
      </c>
      <c r="C26" s="62">
        <v>0</v>
      </c>
      <c r="E26" s="62">
        <v>0</v>
      </c>
      <c r="G26" s="64">
        <v>0</v>
      </c>
      <c r="I26" s="70">
        <f t="shared" si="0"/>
        <v>0</v>
      </c>
      <c r="K26" s="70">
        <f t="shared" si="1"/>
        <v>0</v>
      </c>
      <c r="M26" s="62">
        <f t="shared" si="2"/>
        <v>0</v>
      </c>
      <c r="O26" s="44">
        <f t="shared" si="3"/>
        <v>0</v>
      </c>
      <c r="Q26" s="44">
        <f t="shared" si="4"/>
        <v>0</v>
      </c>
    </row>
    <row r="27" spans="1:17" ht="30" hidden="1" customHeight="1">
      <c r="A27" s="27" t="s">
        <v>36</v>
      </c>
      <c r="C27" s="62">
        <v>0</v>
      </c>
      <c r="E27" s="62">
        <v>0</v>
      </c>
      <c r="G27" s="64">
        <v>0</v>
      </c>
      <c r="I27" s="70">
        <f t="shared" si="0"/>
        <v>0</v>
      </c>
      <c r="K27" s="70">
        <f t="shared" si="1"/>
        <v>0</v>
      </c>
      <c r="M27" s="62">
        <f t="shared" si="2"/>
        <v>0</v>
      </c>
      <c r="O27" s="44">
        <f t="shared" si="3"/>
        <v>0</v>
      </c>
      <c r="Q27" s="44">
        <f t="shared" si="4"/>
        <v>0</v>
      </c>
    </row>
    <row r="28" spans="1:17" ht="30" customHeight="1">
      <c r="A28" s="27" t="s">
        <v>18</v>
      </c>
      <c r="C28" s="62">
        <f>-سهام!O11</f>
        <v>9974869</v>
      </c>
      <c r="E28" s="62">
        <f>سهام!Q11</f>
        <v>47696610873</v>
      </c>
      <c r="G28" s="64">
        <v>-50775525396</v>
      </c>
      <c r="I28" s="70">
        <f t="shared" si="0"/>
        <v>-3078914523</v>
      </c>
      <c r="K28" s="70">
        <f t="shared" si="1"/>
        <v>9974869</v>
      </c>
      <c r="M28" s="62">
        <f t="shared" si="2"/>
        <v>47696610873</v>
      </c>
      <c r="O28" s="44">
        <f t="shared" si="3"/>
        <v>-50775525396</v>
      </c>
      <c r="Q28" s="44">
        <f t="shared" si="4"/>
        <v>-3078914523</v>
      </c>
    </row>
    <row r="29" spans="1:17" ht="30" hidden="1" customHeight="1">
      <c r="A29" s="27" t="s">
        <v>132</v>
      </c>
      <c r="C29" s="62">
        <v>0</v>
      </c>
      <c r="E29" s="62">
        <v>0</v>
      </c>
      <c r="G29" s="64">
        <v>0</v>
      </c>
      <c r="I29" s="70">
        <f t="shared" si="0"/>
        <v>0</v>
      </c>
      <c r="K29" s="70">
        <f t="shared" si="1"/>
        <v>0</v>
      </c>
      <c r="M29" s="62">
        <f t="shared" si="2"/>
        <v>0</v>
      </c>
      <c r="O29" s="44">
        <f t="shared" si="3"/>
        <v>0</v>
      </c>
      <c r="Q29" s="44">
        <f t="shared" si="4"/>
        <v>0</v>
      </c>
    </row>
    <row r="30" spans="1:17" ht="30" hidden="1" customHeight="1">
      <c r="A30" s="27" t="s">
        <v>127</v>
      </c>
      <c r="C30" s="62">
        <v>0</v>
      </c>
      <c r="E30" s="62">
        <v>0</v>
      </c>
      <c r="G30" s="64">
        <v>0</v>
      </c>
      <c r="I30" s="70">
        <f t="shared" si="0"/>
        <v>0</v>
      </c>
      <c r="K30" s="70">
        <f t="shared" si="1"/>
        <v>0</v>
      </c>
      <c r="M30" s="62">
        <f t="shared" si="2"/>
        <v>0</v>
      </c>
      <c r="O30" s="44">
        <f t="shared" si="3"/>
        <v>0</v>
      </c>
      <c r="Q30" s="44">
        <f t="shared" si="4"/>
        <v>0</v>
      </c>
    </row>
    <row r="31" spans="1:17" ht="30" customHeight="1">
      <c r="A31" s="27" t="s">
        <v>34</v>
      </c>
      <c r="C31" s="62">
        <f>-سهام!O41</f>
        <v>886000</v>
      </c>
      <c r="E31" s="62">
        <f>سهام!Q41</f>
        <v>44908334020</v>
      </c>
      <c r="G31" s="64">
        <v>-53000394974</v>
      </c>
      <c r="I31" s="70">
        <f t="shared" si="0"/>
        <v>-8092060954</v>
      </c>
      <c r="K31" s="70">
        <f t="shared" si="1"/>
        <v>886000</v>
      </c>
      <c r="M31" s="62">
        <f t="shared" si="2"/>
        <v>44908334020</v>
      </c>
      <c r="O31" s="44">
        <f t="shared" si="3"/>
        <v>-53000394974</v>
      </c>
      <c r="Q31" s="44">
        <f t="shared" si="4"/>
        <v>-8092060954</v>
      </c>
    </row>
    <row r="32" spans="1:17" ht="30" customHeight="1">
      <c r="A32" s="27" t="s">
        <v>145</v>
      </c>
      <c r="C32" s="62">
        <f>-سهام!O24</f>
        <v>758491</v>
      </c>
      <c r="E32" s="62">
        <f>سهام!Q24</f>
        <v>11046661122</v>
      </c>
      <c r="G32" s="64">
        <v>-12615639816</v>
      </c>
      <c r="I32" s="70">
        <f t="shared" si="0"/>
        <v>-1568978694</v>
      </c>
      <c r="K32" s="70">
        <f t="shared" si="1"/>
        <v>758491</v>
      </c>
      <c r="M32" s="62">
        <f t="shared" si="2"/>
        <v>11046661122</v>
      </c>
      <c r="O32" s="44">
        <f t="shared" si="3"/>
        <v>-12615639816</v>
      </c>
      <c r="Q32" s="44">
        <f t="shared" si="4"/>
        <v>-1568978694</v>
      </c>
    </row>
    <row r="33" spans="1:20" ht="30" customHeight="1">
      <c r="A33" s="27" t="s">
        <v>133</v>
      </c>
      <c r="C33" s="62">
        <f>-سهام!O34</f>
        <v>385000</v>
      </c>
      <c r="E33" s="62">
        <f>سهام!Q34</f>
        <v>1642702989</v>
      </c>
      <c r="G33" s="64">
        <v>-1797197938</v>
      </c>
      <c r="I33" s="70">
        <f t="shared" si="0"/>
        <v>-154494949</v>
      </c>
      <c r="K33" s="70">
        <f t="shared" si="1"/>
        <v>385000</v>
      </c>
      <c r="M33" s="62">
        <f t="shared" si="2"/>
        <v>1642702989</v>
      </c>
      <c r="O33" s="44">
        <f t="shared" si="3"/>
        <v>-1797197938</v>
      </c>
      <c r="Q33" s="44">
        <f t="shared" si="4"/>
        <v>-154494949</v>
      </c>
    </row>
    <row r="34" spans="1:20" ht="30" customHeight="1">
      <c r="A34" s="27" t="s">
        <v>27</v>
      </c>
      <c r="C34" s="62">
        <f>-سهام!O23</f>
        <v>882779</v>
      </c>
      <c r="E34" s="62">
        <f>سهام!Q23</f>
        <v>11974318081</v>
      </c>
      <c r="G34" s="64">
        <v>-12154288541</v>
      </c>
      <c r="I34" s="70">
        <f t="shared" si="0"/>
        <v>-179970460</v>
      </c>
      <c r="K34" s="70">
        <f t="shared" si="1"/>
        <v>882779</v>
      </c>
      <c r="M34" s="62">
        <f t="shared" si="2"/>
        <v>11974318081</v>
      </c>
      <c r="O34" s="44">
        <f t="shared" si="3"/>
        <v>-12154288541</v>
      </c>
      <c r="Q34" s="44">
        <f t="shared" si="4"/>
        <v>-179970460</v>
      </c>
    </row>
    <row r="35" spans="1:20" ht="30" customHeight="1">
      <c r="A35" s="27" t="s">
        <v>20</v>
      </c>
      <c r="C35" s="62">
        <f>-سهام!O13</f>
        <v>699415</v>
      </c>
      <c r="E35" s="62">
        <f>سهام!Q13</f>
        <v>9628847084</v>
      </c>
      <c r="G35" s="64">
        <v>-10063114345</v>
      </c>
      <c r="I35" s="70">
        <f t="shared" si="0"/>
        <v>-434267261</v>
      </c>
      <c r="K35" s="70">
        <f t="shared" si="1"/>
        <v>699415</v>
      </c>
      <c r="M35" s="62">
        <f t="shared" si="2"/>
        <v>9628847084</v>
      </c>
      <c r="O35" s="44">
        <f t="shared" si="3"/>
        <v>-10063114345</v>
      </c>
      <c r="Q35" s="44">
        <f t="shared" si="4"/>
        <v>-434267261</v>
      </c>
    </row>
    <row r="36" spans="1:20" ht="30" customHeight="1">
      <c r="A36" s="27" t="s">
        <v>23</v>
      </c>
      <c r="C36" s="62">
        <f>-سهام!O18</f>
        <v>16639611</v>
      </c>
      <c r="E36" s="62">
        <f>سهام!Q18</f>
        <v>45756278385</v>
      </c>
      <c r="G36" s="64">
        <v>-49297056411</v>
      </c>
      <c r="H36" s="62"/>
      <c r="I36" s="70">
        <f t="shared" si="0"/>
        <v>-3540778026</v>
      </c>
      <c r="K36" s="70">
        <f t="shared" si="1"/>
        <v>16639611</v>
      </c>
      <c r="M36" s="62">
        <f t="shared" si="2"/>
        <v>45756278385</v>
      </c>
      <c r="O36" s="44">
        <f t="shared" si="3"/>
        <v>-49297056411</v>
      </c>
      <c r="Q36" s="44">
        <f t="shared" si="4"/>
        <v>-3540778026</v>
      </c>
    </row>
    <row r="37" spans="1:20" ht="30" customHeight="1">
      <c r="A37" s="27" t="s">
        <v>158</v>
      </c>
      <c r="C37" s="62">
        <f>-سهام!O19</f>
        <v>3124999</v>
      </c>
      <c r="E37" s="62">
        <v>4990623403</v>
      </c>
      <c r="G37" s="64">
        <v>-5733458259</v>
      </c>
      <c r="H37" s="62"/>
      <c r="I37" s="70">
        <f t="shared" si="0"/>
        <v>-742834856</v>
      </c>
      <c r="K37" s="70">
        <f t="shared" si="1"/>
        <v>3124999</v>
      </c>
      <c r="M37" s="62">
        <f t="shared" si="2"/>
        <v>4990623403</v>
      </c>
      <c r="O37" s="44">
        <f t="shared" si="3"/>
        <v>-5733458259</v>
      </c>
      <c r="Q37" s="44">
        <f t="shared" si="4"/>
        <v>-742834856</v>
      </c>
    </row>
    <row r="38" spans="1:20" ht="30" customHeight="1">
      <c r="A38" s="27" t="s">
        <v>29</v>
      </c>
      <c r="C38" s="62">
        <f>-سهام!O25</f>
        <v>10215370</v>
      </c>
      <c r="E38" s="62">
        <f>سهام!Q25</f>
        <v>173953042286</v>
      </c>
      <c r="G38" s="64">
        <v>-165845583001</v>
      </c>
      <c r="H38" s="62"/>
      <c r="I38" s="70">
        <f t="shared" si="0"/>
        <v>8107459285</v>
      </c>
      <c r="K38" s="70">
        <f t="shared" si="1"/>
        <v>10215370</v>
      </c>
      <c r="M38" s="62">
        <f t="shared" si="2"/>
        <v>173953042286</v>
      </c>
      <c r="O38" s="44">
        <f t="shared" si="3"/>
        <v>-165845583001</v>
      </c>
      <c r="Q38" s="44">
        <f t="shared" si="4"/>
        <v>8107459285</v>
      </c>
    </row>
    <row r="39" spans="1:20" ht="30" customHeight="1">
      <c r="A39" s="27" t="s">
        <v>38</v>
      </c>
      <c r="C39" s="62">
        <f>-سهام!O33</f>
        <v>228160</v>
      </c>
      <c r="E39" s="62">
        <f>سهام!Q33</f>
        <v>990848087</v>
      </c>
      <c r="G39" s="64">
        <v>-967165091</v>
      </c>
      <c r="H39" s="62"/>
      <c r="I39" s="70">
        <f t="shared" si="0"/>
        <v>23682996</v>
      </c>
      <c r="K39" s="70">
        <f t="shared" si="1"/>
        <v>228160</v>
      </c>
      <c r="M39" s="62">
        <f t="shared" si="2"/>
        <v>990848087</v>
      </c>
      <c r="O39" s="44">
        <f t="shared" si="3"/>
        <v>-967165091</v>
      </c>
      <c r="Q39" s="44">
        <f t="shared" si="4"/>
        <v>23682996</v>
      </c>
    </row>
    <row r="40" spans="1:20" ht="30" hidden="1" customHeight="1">
      <c r="A40" s="27" t="s">
        <v>26</v>
      </c>
      <c r="C40" s="62">
        <v>0</v>
      </c>
      <c r="E40" s="62">
        <v>0</v>
      </c>
      <c r="G40" s="64">
        <v>0</v>
      </c>
      <c r="H40" s="62"/>
      <c r="I40" s="70">
        <f t="shared" si="0"/>
        <v>0</v>
      </c>
      <c r="K40" s="70">
        <f t="shared" si="1"/>
        <v>0</v>
      </c>
      <c r="M40" s="62">
        <f t="shared" si="2"/>
        <v>0</v>
      </c>
      <c r="O40" s="44">
        <f t="shared" si="3"/>
        <v>0</v>
      </c>
      <c r="Q40" s="44">
        <f t="shared" si="4"/>
        <v>0</v>
      </c>
    </row>
    <row r="41" spans="1:20" ht="30" customHeight="1">
      <c r="A41" s="27" t="s">
        <v>121</v>
      </c>
      <c r="C41" s="62">
        <f>-سهام!O14</f>
        <v>42724283</v>
      </c>
      <c r="E41" s="62">
        <f>سهام!Q14</f>
        <v>68314883650</v>
      </c>
      <c r="G41" s="64">
        <v>-64839605618</v>
      </c>
      <c r="H41" s="62"/>
      <c r="I41" s="70">
        <f t="shared" si="0"/>
        <v>3475278032</v>
      </c>
      <c r="K41" s="70">
        <f t="shared" si="1"/>
        <v>42724283</v>
      </c>
      <c r="M41" s="62">
        <f t="shared" si="2"/>
        <v>68314883650</v>
      </c>
      <c r="O41" s="44">
        <f t="shared" si="3"/>
        <v>-64839605618</v>
      </c>
      <c r="Q41" s="44">
        <f t="shared" si="4"/>
        <v>3475278032</v>
      </c>
    </row>
    <row r="42" spans="1:20" ht="30" customHeight="1">
      <c r="A42" s="27" t="s">
        <v>128</v>
      </c>
      <c r="C42" s="62">
        <f>-سهام!O36</f>
        <v>7000000</v>
      </c>
      <c r="E42" s="62">
        <f>سهام!Q36</f>
        <v>21714836744</v>
      </c>
      <c r="G42" s="64">
        <v>-22176777806</v>
      </c>
      <c r="H42" s="62"/>
      <c r="I42" s="70">
        <f t="shared" si="0"/>
        <v>-461941062</v>
      </c>
      <c r="K42" s="70">
        <f t="shared" si="1"/>
        <v>7000000</v>
      </c>
      <c r="M42" s="62">
        <f t="shared" si="2"/>
        <v>21714836744</v>
      </c>
      <c r="O42" s="44">
        <f t="shared" si="3"/>
        <v>-22176777806</v>
      </c>
      <c r="Q42" s="44">
        <f t="shared" si="4"/>
        <v>-461941062</v>
      </c>
    </row>
    <row r="43" spans="1:20" ht="30" hidden="1" customHeight="1">
      <c r="A43" s="27" t="s">
        <v>76</v>
      </c>
      <c r="C43" s="62">
        <v>0</v>
      </c>
      <c r="E43" s="62">
        <v>0</v>
      </c>
      <c r="G43" s="64">
        <v>0</v>
      </c>
      <c r="I43" s="70">
        <f t="shared" si="0"/>
        <v>0</v>
      </c>
      <c r="K43" s="70">
        <f t="shared" si="1"/>
        <v>0</v>
      </c>
      <c r="M43" s="62">
        <f t="shared" si="2"/>
        <v>0</v>
      </c>
      <c r="O43" s="44">
        <f t="shared" si="3"/>
        <v>0</v>
      </c>
      <c r="Q43" s="44">
        <f t="shared" si="4"/>
        <v>0</v>
      </c>
    </row>
    <row r="44" spans="1:20" ht="30" hidden="1" customHeight="1">
      <c r="A44" s="27" t="s">
        <v>77</v>
      </c>
      <c r="C44" s="62">
        <v>0</v>
      </c>
      <c r="E44" s="62">
        <v>0</v>
      </c>
      <c r="G44" s="64">
        <v>0</v>
      </c>
      <c r="I44" s="70">
        <f t="shared" si="0"/>
        <v>0</v>
      </c>
      <c r="K44" s="70">
        <f t="shared" si="1"/>
        <v>0</v>
      </c>
      <c r="M44" s="62">
        <f t="shared" si="2"/>
        <v>0</v>
      </c>
      <c r="O44" s="44">
        <f t="shared" si="3"/>
        <v>0</v>
      </c>
      <c r="Q44" s="44">
        <f t="shared" si="4"/>
        <v>0</v>
      </c>
    </row>
    <row r="45" spans="1:20" ht="30" customHeight="1">
      <c r="A45" s="27" t="s">
        <v>19</v>
      </c>
      <c r="C45" s="62">
        <f>-سهام!O12</f>
        <v>304901</v>
      </c>
      <c r="E45" s="62">
        <f>سهام!Q12</f>
        <v>14698510042</v>
      </c>
      <c r="G45" s="64">
        <v>-14072305910</v>
      </c>
      <c r="I45" s="70">
        <f t="shared" si="0"/>
        <v>626204132</v>
      </c>
      <c r="K45" s="70">
        <f t="shared" si="1"/>
        <v>304901</v>
      </c>
      <c r="M45" s="62">
        <f t="shared" si="2"/>
        <v>14698510042</v>
      </c>
      <c r="O45" s="44">
        <f t="shared" si="3"/>
        <v>-14072305910</v>
      </c>
      <c r="Q45" s="44">
        <f t="shared" si="4"/>
        <v>626204132</v>
      </c>
    </row>
    <row r="46" spans="1:20" ht="30" hidden="1" customHeight="1">
      <c r="A46" s="27" t="s">
        <v>115</v>
      </c>
      <c r="C46" s="62">
        <v>0</v>
      </c>
      <c r="E46" s="62">
        <v>0</v>
      </c>
      <c r="G46" s="64">
        <v>0</v>
      </c>
      <c r="I46" s="70">
        <f t="shared" si="0"/>
        <v>0</v>
      </c>
      <c r="K46" s="70">
        <f t="shared" si="1"/>
        <v>0</v>
      </c>
      <c r="M46" s="62">
        <f t="shared" si="2"/>
        <v>0</v>
      </c>
      <c r="O46" s="44">
        <f t="shared" si="3"/>
        <v>0</v>
      </c>
      <c r="Q46" s="44">
        <f t="shared" si="4"/>
        <v>0</v>
      </c>
    </row>
    <row r="47" spans="1:20" ht="30" customHeight="1">
      <c r="A47" s="27" t="s">
        <v>16</v>
      </c>
      <c r="C47" s="62">
        <f>-سهام!O10</f>
        <v>144218</v>
      </c>
      <c r="E47" s="62">
        <f>سهام!Q10</f>
        <v>1934755210</v>
      </c>
      <c r="F47" s="62"/>
      <c r="G47" s="64">
        <v>-1167722070</v>
      </c>
      <c r="H47" s="64"/>
      <c r="I47" s="70">
        <f t="shared" si="0"/>
        <v>767033140</v>
      </c>
      <c r="K47" s="70">
        <f t="shared" si="1"/>
        <v>144218</v>
      </c>
      <c r="M47" s="62">
        <f t="shared" si="2"/>
        <v>1934755210</v>
      </c>
      <c r="O47" s="44">
        <f t="shared" si="3"/>
        <v>-1167722070</v>
      </c>
      <c r="Q47" s="44">
        <f t="shared" si="4"/>
        <v>767033140</v>
      </c>
      <c r="T47" s="93"/>
    </row>
    <row r="48" spans="1:20" ht="30" customHeight="1">
      <c r="A48" s="27" t="s">
        <v>30</v>
      </c>
      <c r="C48" s="62">
        <f>-سهام!O26</f>
        <v>15746369</v>
      </c>
      <c r="E48" s="62">
        <f>سهام!Q26</f>
        <v>213501456863</v>
      </c>
      <c r="F48" s="62"/>
      <c r="G48" s="64">
        <v>-224994953159</v>
      </c>
      <c r="H48" s="64"/>
      <c r="I48" s="70">
        <f t="shared" si="0"/>
        <v>-11493496296</v>
      </c>
      <c r="K48" s="70">
        <f t="shared" si="1"/>
        <v>15746369</v>
      </c>
      <c r="M48" s="62">
        <f t="shared" si="2"/>
        <v>213501456863</v>
      </c>
      <c r="O48" s="44">
        <f t="shared" si="3"/>
        <v>-224994953159</v>
      </c>
      <c r="Q48" s="44">
        <f t="shared" si="4"/>
        <v>-11493496296</v>
      </c>
    </row>
    <row r="49" spans="1:17" ht="30" customHeight="1">
      <c r="A49" s="27" t="s">
        <v>139</v>
      </c>
      <c r="C49" s="62">
        <f>-سهام!O39</f>
        <v>1551660</v>
      </c>
      <c r="E49" s="62">
        <f>سهام!Q39</f>
        <v>118000585384</v>
      </c>
      <c r="F49" s="62"/>
      <c r="G49" s="64">
        <v>-147946473973</v>
      </c>
      <c r="H49" s="64"/>
      <c r="I49" s="70">
        <f t="shared" si="0"/>
        <v>-29945888589</v>
      </c>
      <c r="K49" s="70">
        <f t="shared" si="1"/>
        <v>1551660</v>
      </c>
      <c r="M49" s="62">
        <f t="shared" si="2"/>
        <v>118000585384</v>
      </c>
      <c r="O49" s="44">
        <f t="shared" si="3"/>
        <v>-147946473973</v>
      </c>
      <c r="Q49" s="44">
        <f t="shared" si="4"/>
        <v>-29945888589</v>
      </c>
    </row>
    <row r="50" spans="1:17" ht="30" customHeight="1">
      <c r="A50" s="27" t="s">
        <v>141</v>
      </c>
      <c r="C50" s="62">
        <f>-سهام!O38</f>
        <v>2000000</v>
      </c>
      <c r="E50" s="64">
        <f>سهام!Q38</f>
        <v>12102285780</v>
      </c>
      <c r="F50" s="62"/>
      <c r="G50" s="64">
        <v>-12853895847</v>
      </c>
      <c r="H50" s="64"/>
      <c r="I50" s="70">
        <f t="shared" si="0"/>
        <v>-751610067</v>
      </c>
      <c r="K50" s="70">
        <f t="shared" si="1"/>
        <v>2000000</v>
      </c>
      <c r="M50" s="62">
        <f t="shared" si="2"/>
        <v>12102285780</v>
      </c>
      <c r="O50" s="44">
        <f t="shared" si="3"/>
        <v>-12853895847</v>
      </c>
      <c r="Q50" s="44">
        <f t="shared" si="4"/>
        <v>-751610067</v>
      </c>
    </row>
    <row r="51" spans="1:17" ht="30" customHeight="1">
      <c r="A51" s="27" t="s">
        <v>135</v>
      </c>
      <c r="C51" s="62">
        <f>-سهام!O20</f>
        <v>7367519</v>
      </c>
      <c r="E51" s="64">
        <f>سهام!Q20</f>
        <v>55190151860</v>
      </c>
      <c r="F51" s="62"/>
      <c r="G51" s="64">
        <v>-58557650220</v>
      </c>
      <c r="H51" s="64"/>
      <c r="I51" s="70">
        <f t="shared" si="0"/>
        <v>-3367498360</v>
      </c>
      <c r="K51" s="70">
        <f t="shared" si="1"/>
        <v>7367519</v>
      </c>
      <c r="M51" s="62">
        <f t="shared" si="2"/>
        <v>55190151860</v>
      </c>
      <c r="O51" s="44">
        <f t="shared" si="3"/>
        <v>-58557650220</v>
      </c>
      <c r="Q51" s="44">
        <f t="shared" si="4"/>
        <v>-3367498360</v>
      </c>
    </row>
    <row r="52" spans="1:17" ht="30" hidden="1" customHeight="1">
      <c r="A52" s="27" t="s">
        <v>140</v>
      </c>
      <c r="C52" s="62">
        <v>0</v>
      </c>
      <c r="E52" s="64">
        <v>0</v>
      </c>
      <c r="F52" s="62"/>
      <c r="G52" s="44">
        <v>0</v>
      </c>
      <c r="H52" s="64"/>
      <c r="I52" s="70">
        <f t="shared" si="0"/>
        <v>0</v>
      </c>
      <c r="K52" s="70">
        <f t="shared" si="1"/>
        <v>0</v>
      </c>
      <c r="M52" s="62">
        <f t="shared" si="2"/>
        <v>0</v>
      </c>
      <c r="O52" s="44">
        <f t="shared" si="3"/>
        <v>0</v>
      </c>
      <c r="Q52" s="44">
        <f t="shared" si="4"/>
        <v>0</v>
      </c>
    </row>
    <row r="53" spans="1:17" ht="30" hidden="1" customHeight="1">
      <c r="A53" s="27" t="s">
        <v>120</v>
      </c>
      <c r="C53" s="62">
        <v>0</v>
      </c>
      <c r="E53" s="64">
        <v>0</v>
      </c>
      <c r="F53" s="62"/>
      <c r="G53" s="64">
        <v>0</v>
      </c>
      <c r="H53" s="64"/>
      <c r="I53" s="70">
        <f t="shared" si="0"/>
        <v>0</v>
      </c>
      <c r="K53" s="70">
        <f t="shared" si="1"/>
        <v>0</v>
      </c>
      <c r="M53" s="62">
        <f t="shared" si="2"/>
        <v>0</v>
      </c>
      <c r="O53" s="44">
        <f t="shared" si="3"/>
        <v>0</v>
      </c>
      <c r="Q53" s="44">
        <f t="shared" si="4"/>
        <v>0</v>
      </c>
    </row>
    <row r="54" spans="1:17" ht="30" customHeight="1">
      <c r="A54" s="27" t="s">
        <v>136</v>
      </c>
      <c r="C54" s="62">
        <f>-سهام!O17</f>
        <v>9343030</v>
      </c>
      <c r="E54" s="64">
        <f>سهام!Q17</f>
        <v>151414991012</v>
      </c>
      <c r="F54" s="62"/>
      <c r="G54" s="64">
        <v>-134658528127</v>
      </c>
      <c r="H54" s="64"/>
      <c r="I54" s="70">
        <f t="shared" si="0"/>
        <v>16756462885</v>
      </c>
      <c r="K54" s="70">
        <f t="shared" si="1"/>
        <v>9343030</v>
      </c>
      <c r="M54" s="62">
        <f t="shared" si="2"/>
        <v>151414991012</v>
      </c>
      <c r="O54" s="44">
        <f t="shared" si="3"/>
        <v>-134658528127</v>
      </c>
      <c r="Q54" s="44">
        <f t="shared" si="4"/>
        <v>16756462885</v>
      </c>
    </row>
    <row r="55" spans="1:17" ht="30" customHeight="1">
      <c r="A55" s="27" t="s">
        <v>143</v>
      </c>
      <c r="C55" s="62">
        <f>-سهام!O42</f>
        <v>5023634</v>
      </c>
      <c r="E55" s="64">
        <f>سهام!Q42</f>
        <v>64679029637</v>
      </c>
      <c r="F55" s="62"/>
      <c r="G55" s="64">
        <v>-57609878541</v>
      </c>
      <c r="H55" s="64"/>
      <c r="I55" s="70">
        <f t="shared" si="0"/>
        <v>7069151096</v>
      </c>
      <c r="K55" s="70">
        <f t="shared" si="1"/>
        <v>5023634</v>
      </c>
      <c r="M55" s="62">
        <f t="shared" si="2"/>
        <v>64679029637</v>
      </c>
      <c r="O55" s="44">
        <f t="shared" si="3"/>
        <v>-57609878541</v>
      </c>
      <c r="Q55" s="44">
        <f t="shared" si="4"/>
        <v>7069151096</v>
      </c>
    </row>
    <row r="56" spans="1:17" ht="30" hidden="1" customHeight="1">
      <c r="A56" s="27" t="s">
        <v>123</v>
      </c>
      <c r="C56" s="62">
        <v>0</v>
      </c>
      <c r="E56" s="64">
        <v>0</v>
      </c>
      <c r="F56" s="62"/>
      <c r="G56" s="64">
        <v>0</v>
      </c>
      <c r="H56" s="64"/>
      <c r="I56" s="70">
        <f t="shared" si="0"/>
        <v>0</v>
      </c>
      <c r="K56" s="70">
        <f t="shared" si="1"/>
        <v>0</v>
      </c>
      <c r="M56" s="62">
        <f t="shared" si="2"/>
        <v>0</v>
      </c>
      <c r="O56" s="44">
        <f t="shared" si="3"/>
        <v>0</v>
      </c>
      <c r="Q56" s="44">
        <f t="shared" si="4"/>
        <v>0</v>
      </c>
    </row>
    <row r="57" spans="1:17" ht="30" customHeight="1">
      <c r="A57" s="27" t="s">
        <v>170</v>
      </c>
      <c r="C57" s="62">
        <f>-سهام!O16</f>
        <v>26281651</v>
      </c>
      <c r="E57" s="64">
        <v>46960711662</v>
      </c>
      <c r="F57" s="62"/>
      <c r="G57" s="64">
        <v>-86276856800</v>
      </c>
      <c r="H57" s="64"/>
      <c r="I57" s="70">
        <f t="shared" si="0"/>
        <v>-39316145138</v>
      </c>
      <c r="K57" s="70">
        <f t="shared" si="1"/>
        <v>26281651</v>
      </c>
      <c r="M57" s="62">
        <f t="shared" si="2"/>
        <v>46960711662</v>
      </c>
      <c r="O57" s="44">
        <f t="shared" si="3"/>
        <v>-86276856800</v>
      </c>
      <c r="Q57" s="44">
        <f t="shared" si="4"/>
        <v>-39316145138</v>
      </c>
    </row>
    <row r="58" spans="1:17" ht="30" customHeight="1">
      <c r="A58" s="27" t="s">
        <v>146</v>
      </c>
      <c r="C58" s="62">
        <f>-سهام!O44</f>
        <v>2548390</v>
      </c>
      <c r="E58" s="64">
        <f>سهام!Q44</f>
        <v>20305388399</v>
      </c>
      <c r="F58" s="62"/>
      <c r="G58" s="64">
        <v>-18965182089</v>
      </c>
      <c r="H58" s="64"/>
      <c r="I58" s="70">
        <f t="shared" si="0"/>
        <v>1340206310</v>
      </c>
      <c r="K58" s="70">
        <f t="shared" si="1"/>
        <v>2548390</v>
      </c>
      <c r="M58" s="62">
        <f t="shared" si="2"/>
        <v>20305388399</v>
      </c>
      <c r="O58" s="44">
        <f t="shared" si="3"/>
        <v>-18965182089</v>
      </c>
      <c r="Q58" s="44">
        <f t="shared" si="4"/>
        <v>1340206310</v>
      </c>
    </row>
    <row r="59" spans="1:17" ht="30" hidden="1" customHeight="1">
      <c r="A59" s="27" t="s">
        <v>180</v>
      </c>
      <c r="C59" s="62">
        <f>-سهام!O51</f>
        <v>0</v>
      </c>
      <c r="E59" s="64">
        <f>سهام!Q51</f>
        <v>0</v>
      </c>
      <c r="F59" s="62"/>
      <c r="G59" s="64">
        <v>0</v>
      </c>
      <c r="H59" s="64"/>
      <c r="I59" s="70">
        <f t="shared" si="0"/>
        <v>0</v>
      </c>
      <c r="K59" s="70">
        <f t="shared" si="1"/>
        <v>0</v>
      </c>
      <c r="M59" s="62">
        <f t="shared" si="2"/>
        <v>0</v>
      </c>
      <c r="O59" s="44">
        <f t="shared" si="3"/>
        <v>0</v>
      </c>
      <c r="Q59" s="44">
        <f t="shared" si="4"/>
        <v>0</v>
      </c>
    </row>
    <row r="60" spans="1:17" ht="30" hidden="1" customHeight="1">
      <c r="A60" s="27" t="s">
        <v>15</v>
      </c>
      <c r="C60" s="62">
        <f>-سهام!O9</f>
        <v>0</v>
      </c>
      <c r="E60" s="64">
        <f>سهام!Q9</f>
        <v>0</v>
      </c>
      <c r="F60" s="62"/>
      <c r="G60" s="64">
        <v>0</v>
      </c>
      <c r="H60" s="64"/>
      <c r="I60" s="70">
        <f t="shared" si="0"/>
        <v>0</v>
      </c>
      <c r="K60" s="70">
        <f t="shared" si="1"/>
        <v>0</v>
      </c>
      <c r="M60" s="62">
        <f t="shared" si="2"/>
        <v>0</v>
      </c>
      <c r="O60" s="44">
        <f t="shared" si="3"/>
        <v>0</v>
      </c>
      <c r="Q60" s="44">
        <f t="shared" si="4"/>
        <v>0</v>
      </c>
    </row>
    <row r="61" spans="1:17" ht="30" customHeight="1">
      <c r="A61" s="27" t="s">
        <v>148</v>
      </c>
      <c r="C61" s="62">
        <f>-سهام!O45</f>
        <v>826273</v>
      </c>
      <c r="E61" s="64">
        <f>سهام!Q45</f>
        <v>6119046838</v>
      </c>
      <c r="F61" s="62"/>
      <c r="G61" s="64">
        <v>-7411768616</v>
      </c>
      <c r="H61" s="64"/>
      <c r="I61" s="70">
        <f t="shared" si="0"/>
        <v>-1292721778</v>
      </c>
      <c r="K61" s="70">
        <f t="shared" si="1"/>
        <v>826273</v>
      </c>
      <c r="M61" s="62">
        <f t="shared" si="2"/>
        <v>6119046838</v>
      </c>
      <c r="O61" s="44">
        <f t="shared" si="3"/>
        <v>-7411768616</v>
      </c>
      <c r="Q61" s="44">
        <f t="shared" si="4"/>
        <v>-1292721778</v>
      </c>
    </row>
    <row r="62" spans="1:17" ht="30" customHeight="1">
      <c r="A62" s="27" t="s">
        <v>188</v>
      </c>
      <c r="C62" s="62">
        <f>-سهام!O47</f>
        <v>1664268</v>
      </c>
      <c r="E62" s="64">
        <f>سهام!Q47</f>
        <v>18859024712</v>
      </c>
      <c r="F62" s="62"/>
      <c r="G62" s="64">
        <v>-18082865131</v>
      </c>
      <c r="H62" s="64"/>
      <c r="I62" s="70">
        <f t="shared" si="0"/>
        <v>776159581</v>
      </c>
      <c r="K62" s="70">
        <f t="shared" si="1"/>
        <v>1664268</v>
      </c>
      <c r="M62" s="62">
        <f t="shared" si="2"/>
        <v>18859024712</v>
      </c>
      <c r="O62" s="44">
        <f t="shared" si="3"/>
        <v>-18082865131</v>
      </c>
      <c r="Q62" s="44">
        <f t="shared" si="4"/>
        <v>776159581</v>
      </c>
    </row>
    <row r="63" spans="1:17" ht="30" customHeight="1">
      <c r="A63" s="27" t="s">
        <v>183</v>
      </c>
      <c r="C63" s="62">
        <f>-سهام!O54</f>
        <v>1900000</v>
      </c>
      <c r="E63" s="64">
        <f>سهام!Q54</f>
        <v>39629279437</v>
      </c>
      <c r="F63" s="62"/>
      <c r="G63" s="64">
        <v>-41608857910</v>
      </c>
      <c r="H63" s="64"/>
      <c r="I63" s="70">
        <f t="shared" si="0"/>
        <v>-1979578473</v>
      </c>
      <c r="K63" s="70">
        <f t="shared" si="1"/>
        <v>1900000</v>
      </c>
      <c r="M63" s="62">
        <f t="shared" si="2"/>
        <v>39629279437</v>
      </c>
      <c r="O63" s="44">
        <f t="shared" si="3"/>
        <v>-41608857910</v>
      </c>
      <c r="Q63" s="44">
        <f t="shared" si="4"/>
        <v>-1979578473</v>
      </c>
    </row>
    <row r="64" spans="1:17" ht="30" customHeight="1">
      <c r="A64" s="27" t="s">
        <v>182</v>
      </c>
      <c r="C64" s="62">
        <f>-سهام!O53</f>
        <v>422616</v>
      </c>
      <c r="E64" s="64">
        <f>سهام!Q53</f>
        <v>1264337785</v>
      </c>
      <c r="F64" s="62"/>
      <c r="G64" s="64">
        <v>-1255950789</v>
      </c>
      <c r="H64" s="64"/>
      <c r="I64" s="70">
        <f t="shared" si="0"/>
        <v>8386996</v>
      </c>
      <c r="K64" s="70">
        <f t="shared" si="1"/>
        <v>422616</v>
      </c>
      <c r="M64" s="62">
        <f t="shared" si="2"/>
        <v>1264337785</v>
      </c>
      <c r="O64" s="44">
        <f t="shared" si="3"/>
        <v>-1255950789</v>
      </c>
      <c r="Q64" s="44">
        <f t="shared" si="4"/>
        <v>8386996</v>
      </c>
    </row>
    <row r="65" spans="1:21" ht="30" customHeight="1">
      <c r="A65" s="27" t="s">
        <v>179</v>
      </c>
      <c r="C65" s="62">
        <f>-سهام!O50</f>
        <v>810000</v>
      </c>
      <c r="E65" s="64">
        <f>سهام!Q50</f>
        <v>18436419488</v>
      </c>
      <c r="F65" s="62"/>
      <c r="G65" s="64">
        <v>-15822280417</v>
      </c>
      <c r="H65" s="64"/>
      <c r="I65" s="70">
        <f t="shared" si="0"/>
        <v>2614139071</v>
      </c>
      <c r="K65" s="70">
        <f t="shared" si="1"/>
        <v>810000</v>
      </c>
      <c r="M65" s="62">
        <f t="shared" si="2"/>
        <v>18436419488</v>
      </c>
      <c r="O65" s="44">
        <f t="shared" si="3"/>
        <v>-15822280417</v>
      </c>
      <c r="Q65" s="44">
        <f t="shared" si="4"/>
        <v>2614139071</v>
      </c>
    </row>
    <row r="66" spans="1:21" ht="30" customHeight="1">
      <c r="A66" s="27" t="s">
        <v>177</v>
      </c>
      <c r="C66" s="62">
        <f>-سهام!O48</f>
        <v>1918732</v>
      </c>
      <c r="E66" s="64">
        <f>سهام!Q48</f>
        <v>17024480192</v>
      </c>
      <c r="F66" s="62"/>
      <c r="G66" s="64">
        <v>-19876718105</v>
      </c>
      <c r="H66" s="64"/>
      <c r="I66" s="70">
        <f t="shared" si="0"/>
        <v>-2852237913</v>
      </c>
      <c r="K66" s="70">
        <f t="shared" si="1"/>
        <v>1918732</v>
      </c>
      <c r="M66" s="62">
        <f t="shared" si="2"/>
        <v>17024480192</v>
      </c>
      <c r="O66" s="44">
        <f t="shared" si="3"/>
        <v>-19876718105</v>
      </c>
      <c r="Q66" s="44">
        <f t="shared" si="4"/>
        <v>-2852237913</v>
      </c>
    </row>
    <row r="67" spans="1:21" ht="30" customHeight="1">
      <c r="A67" s="27" t="s">
        <v>175</v>
      </c>
      <c r="C67" s="62">
        <f>-سهام!O46</f>
        <v>9000000</v>
      </c>
      <c r="E67" s="64">
        <f>سهام!Q46</f>
        <v>128304027433</v>
      </c>
      <c r="F67" s="62"/>
      <c r="G67" s="64">
        <v>-137885839200</v>
      </c>
      <c r="H67" s="64"/>
      <c r="I67" s="70">
        <f t="shared" si="0"/>
        <v>-9581811767</v>
      </c>
      <c r="K67" s="70">
        <f t="shared" si="1"/>
        <v>9000000</v>
      </c>
      <c r="M67" s="62">
        <f t="shared" si="2"/>
        <v>128304027433</v>
      </c>
      <c r="O67" s="44">
        <f t="shared" si="3"/>
        <v>-137885839200</v>
      </c>
      <c r="Q67" s="44">
        <f t="shared" si="4"/>
        <v>-9581811767</v>
      </c>
    </row>
    <row r="68" spans="1:21" ht="30" customHeight="1">
      <c r="A68" s="27" t="s">
        <v>142</v>
      </c>
      <c r="C68" s="62">
        <f>-سهام!O40</f>
        <v>1266</v>
      </c>
      <c r="E68" s="64">
        <f>سهام!Q40</f>
        <v>3300647648</v>
      </c>
      <c r="F68" s="62"/>
      <c r="G68" s="64">
        <v>-2967959758</v>
      </c>
      <c r="H68" s="64"/>
      <c r="I68" s="70">
        <f t="shared" si="0"/>
        <v>332687890</v>
      </c>
      <c r="K68" s="70">
        <f t="shared" si="1"/>
        <v>1266</v>
      </c>
      <c r="M68" s="62">
        <f t="shared" si="2"/>
        <v>3300647648</v>
      </c>
      <c r="O68" s="44">
        <f t="shared" si="3"/>
        <v>-2967959758</v>
      </c>
      <c r="Q68" s="44">
        <f t="shared" si="4"/>
        <v>332687890</v>
      </c>
    </row>
    <row r="69" spans="1:21" ht="30" customHeight="1">
      <c r="A69" s="27" t="s">
        <v>124</v>
      </c>
      <c r="C69" s="62">
        <f>-سهام!O35</f>
        <v>2000000</v>
      </c>
      <c r="E69" s="64">
        <f>سهام!Q35</f>
        <v>20909113663</v>
      </c>
      <c r="F69" s="62"/>
      <c r="G69" s="64">
        <v>-22127621000</v>
      </c>
      <c r="H69" s="64"/>
      <c r="I69" s="70">
        <f t="shared" si="0"/>
        <v>-1218507337</v>
      </c>
      <c r="K69" s="70">
        <f t="shared" si="1"/>
        <v>2000000</v>
      </c>
      <c r="M69" s="62">
        <f t="shared" si="2"/>
        <v>20909113663</v>
      </c>
      <c r="O69" s="44">
        <f t="shared" si="3"/>
        <v>-22127621000</v>
      </c>
      <c r="Q69" s="44">
        <f t="shared" si="4"/>
        <v>-1218507337</v>
      </c>
    </row>
    <row r="70" spans="1:21" ht="30" customHeight="1">
      <c r="A70" s="27" t="s">
        <v>178</v>
      </c>
      <c r="C70" s="62">
        <f>-سهام!O49</f>
        <v>20000000</v>
      </c>
      <c r="E70" s="64">
        <f>سهام!Q49</f>
        <v>25945659675</v>
      </c>
      <c r="F70" s="62"/>
      <c r="G70" s="64">
        <v>-26315000400</v>
      </c>
      <c r="H70" s="64"/>
      <c r="I70" s="70">
        <f t="shared" si="0"/>
        <v>-369340725</v>
      </c>
      <c r="K70" s="70">
        <f t="shared" si="1"/>
        <v>20000000</v>
      </c>
      <c r="M70" s="62">
        <f t="shared" si="2"/>
        <v>25945659675</v>
      </c>
      <c r="O70" s="44">
        <f t="shared" si="3"/>
        <v>-26315000400</v>
      </c>
      <c r="Q70" s="44">
        <f t="shared" si="4"/>
        <v>-369340725</v>
      </c>
    </row>
    <row r="71" spans="1:21" s="72" customFormat="1" ht="30" customHeight="1" thickBot="1">
      <c r="A71" s="71" t="s">
        <v>43</v>
      </c>
      <c r="B71" s="19"/>
      <c r="C71" s="21">
        <f>SUM(C7:C70)</f>
        <v>294202637</v>
      </c>
      <c r="D71" s="65"/>
      <c r="E71" s="21">
        <f>SUM(E7:E70)</f>
        <v>1991012189487</v>
      </c>
      <c r="F71" s="65"/>
      <c r="G71" s="46">
        <f>SUM(G7:G70)</f>
        <v>-2118376024157</v>
      </c>
      <c r="H71" s="19"/>
      <c r="I71" s="46">
        <f>SUM(I7:I70)</f>
        <v>-127363834670</v>
      </c>
      <c r="J71" s="19"/>
      <c r="K71" s="21">
        <f>SUM(K7:K70)</f>
        <v>294202637</v>
      </c>
      <c r="L71" s="21">
        <f t="shared" ref="L71:P71" si="5">SUM(L7:L57)</f>
        <v>0</v>
      </c>
      <c r="M71" s="21">
        <f>SUM(M7:M70)</f>
        <v>1991012189487</v>
      </c>
      <c r="N71" s="21">
        <f t="shared" si="5"/>
        <v>0</v>
      </c>
      <c r="O71" s="100">
        <f>SUM(O7:O70)</f>
        <v>-2118376024157</v>
      </c>
      <c r="P71" s="21">
        <f t="shared" si="5"/>
        <v>0</v>
      </c>
      <c r="Q71" s="46">
        <f>SUM(Q7:Q70)</f>
        <v>-127363834670</v>
      </c>
      <c r="T71" s="66"/>
      <c r="U71" s="66"/>
    </row>
    <row r="72" spans="1:21" ht="30" customHeight="1" thickTop="1">
      <c r="F72" s="63">
        <v>1991012189487</v>
      </c>
      <c r="K72" s="92"/>
      <c r="M72" s="101"/>
      <c r="O72" s="11"/>
      <c r="Q72" s="11"/>
    </row>
    <row r="73" spans="1:21" ht="30" customHeight="1">
      <c r="I73" s="11"/>
      <c r="K73" s="11"/>
      <c r="M73" s="11"/>
      <c r="O73" s="44"/>
      <c r="Q73" s="11"/>
    </row>
    <row r="74" spans="1:21" ht="30" customHeight="1">
      <c r="I74" s="11"/>
      <c r="M74" s="93"/>
      <c r="O74" s="93"/>
      <c r="Q74" s="11"/>
    </row>
    <row r="75" spans="1:21" ht="30" customHeight="1">
      <c r="I75" s="11"/>
      <c r="O75" s="11"/>
      <c r="Q75" s="11"/>
    </row>
    <row r="76" spans="1:21" ht="30" customHeight="1">
      <c r="I76" s="11"/>
      <c r="M76" s="11"/>
      <c r="O76" s="11"/>
      <c r="Q76" s="11"/>
    </row>
    <row r="77" spans="1:21" ht="30" customHeight="1">
      <c r="I77" s="11"/>
      <c r="M77" s="11"/>
      <c r="O77" s="11"/>
      <c r="Q77" s="11"/>
    </row>
    <row r="78" spans="1:21" ht="30" customHeight="1">
      <c r="I78" s="11"/>
      <c r="O78" s="44"/>
      <c r="Q78" s="11"/>
    </row>
    <row r="79" spans="1:21" ht="30" customHeight="1">
      <c r="I79" s="11"/>
      <c r="Q79" s="11"/>
    </row>
  </sheetData>
  <autoFilter ref="A1:A79" xr:uid="{00000000-0001-0000-12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  <rowBreaks count="1" manualBreakCount="1">
    <brk id="27" max="17" man="1"/>
  </rowBreaks>
  <ignoredErrors>
    <ignoredError sqref="L71:M71 N71:P7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S61"/>
  <sheetViews>
    <sheetView rightToLeft="1" view="pageBreakPreview" topLeftCell="A26" zoomScaleNormal="100" zoomScaleSheetLayoutView="100" workbookViewId="0">
      <selection activeCell="A50" sqref="A50:XFD52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44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44" customWidth="1"/>
    <col min="18" max="18" width="15.42578125" style="16" customWidth="1"/>
    <col min="19" max="19" width="17.85546875" style="16" bestFit="1" customWidth="1"/>
    <col min="20" max="16384" width="9.140625" style="16"/>
  </cols>
  <sheetData>
    <row r="1" spans="1:19" ht="30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9" ht="30" customHeight="1">
      <c r="A2" s="125" t="s">
        <v>109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9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9" ht="30" customHeight="1">
      <c r="A4" s="126" t="s">
        <v>104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9" ht="30" customHeight="1">
      <c r="A5" s="127" t="s">
        <v>57</v>
      </c>
      <c r="C5" s="127" t="s">
        <v>71</v>
      </c>
      <c r="D5" s="127"/>
      <c r="E5" s="127"/>
      <c r="F5" s="127"/>
      <c r="G5" s="127"/>
      <c r="H5" s="127"/>
      <c r="I5" s="127"/>
      <c r="K5" s="127" t="s">
        <v>72</v>
      </c>
      <c r="L5" s="127"/>
      <c r="M5" s="127"/>
      <c r="N5" s="127"/>
      <c r="O5" s="127"/>
      <c r="P5" s="127"/>
      <c r="Q5" s="127"/>
    </row>
    <row r="6" spans="1:19" ht="36.75" customHeight="1">
      <c r="A6" s="127"/>
      <c r="C6" s="6" t="s">
        <v>9</v>
      </c>
      <c r="D6" s="8"/>
      <c r="E6" s="6" t="s">
        <v>11</v>
      </c>
      <c r="F6" s="8"/>
      <c r="G6" s="6" t="s">
        <v>102</v>
      </c>
      <c r="H6" s="8"/>
      <c r="I6" s="73" t="s">
        <v>105</v>
      </c>
      <c r="K6" s="6" t="s">
        <v>9</v>
      </c>
      <c r="L6" s="8"/>
      <c r="M6" s="6" t="s">
        <v>11</v>
      </c>
      <c r="N6" s="8"/>
      <c r="O6" s="6" t="s">
        <v>102</v>
      </c>
      <c r="P6" s="8"/>
      <c r="Q6" s="6" t="s">
        <v>105</v>
      </c>
    </row>
    <row r="7" spans="1:19" ht="30" customHeight="1">
      <c r="A7" s="97" t="s">
        <v>16</v>
      </c>
      <c r="C7" s="11">
        <f>سهام!S10</f>
        <v>5855768</v>
      </c>
      <c r="E7" s="11">
        <f>سهام!Y10</f>
        <v>78557999388.627197</v>
      </c>
      <c r="G7" s="44">
        <v>-47413703773</v>
      </c>
      <c r="I7" s="48">
        <f>E7+G7</f>
        <v>31144295615.627197</v>
      </c>
      <c r="K7" s="11">
        <f>C7</f>
        <v>5855768</v>
      </c>
      <c r="M7" s="11">
        <f>E7</f>
        <v>78557999388.627197</v>
      </c>
      <c r="O7" s="48">
        <f>G7</f>
        <v>-47413703773</v>
      </c>
      <c r="Q7" s="44">
        <f>M7+O7</f>
        <v>31144295615.627197</v>
      </c>
      <c r="R7" s="29"/>
      <c r="S7" s="74"/>
    </row>
    <row r="8" spans="1:19" ht="30" customHeight="1">
      <c r="A8" s="97" t="s">
        <v>19</v>
      </c>
      <c r="C8" s="11">
        <f>سهام!S12</f>
        <v>40657081</v>
      </c>
      <c r="E8" s="11">
        <f>سهام!Y12</f>
        <v>436347743878.01801</v>
      </c>
      <c r="G8" s="44">
        <v>-438860905033</v>
      </c>
      <c r="I8" s="48">
        <f t="shared" ref="I8:I52" si="0">E8+G8</f>
        <v>-2513161154.9819946</v>
      </c>
      <c r="K8" s="11">
        <f t="shared" ref="K8:K52" si="1">C8</f>
        <v>40657081</v>
      </c>
      <c r="M8" s="11">
        <f t="shared" ref="M8:M52" si="2">E8</f>
        <v>436347743878.01801</v>
      </c>
      <c r="O8" s="48">
        <f t="shared" ref="O8:O52" si="3">G8</f>
        <v>-438860905033</v>
      </c>
      <c r="Q8" s="44">
        <f>M8+O8</f>
        <v>-2513161154.9819946</v>
      </c>
      <c r="R8" s="29"/>
      <c r="S8" s="74"/>
    </row>
    <row r="9" spans="1:19" ht="30" customHeight="1">
      <c r="A9" s="97" t="s">
        <v>30</v>
      </c>
      <c r="C9" s="11">
        <f>سهام!S26</f>
        <v>39473445</v>
      </c>
      <c r="E9" s="11">
        <f>سهام!Y26</f>
        <v>551881562156.41296</v>
      </c>
      <c r="G9" s="44">
        <v>-564023740505</v>
      </c>
      <c r="I9" s="48">
        <f t="shared" si="0"/>
        <v>-12142178348.587036</v>
      </c>
      <c r="K9" s="11">
        <f t="shared" si="1"/>
        <v>39473445</v>
      </c>
      <c r="M9" s="11">
        <f t="shared" si="2"/>
        <v>551881562156.41296</v>
      </c>
      <c r="O9" s="48">
        <f t="shared" si="3"/>
        <v>-564023740505</v>
      </c>
      <c r="Q9" s="44">
        <f>M9+O9</f>
        <v>-12142178348.587036</v>
      </c>
      <c r="R9" s="29"/>
      <c r="S9" s="74"/>
    </row>
    <row r="10" spans="1:19" ht="30" customHeight="1">
      <c r="A10" s="97" t="s">
        <v>137</v>
      </c>
      <c r="C10" s="11">
        <f>سهام!S23</f>
        <v>17388914</v>
      </c>
      <c r="E10" s="11">
        <f>سهام!Y23</f>
        <v>251743121366.84</v>
      </c>
      <c r="G10" s="44">
        <v>-239414256889</v>
      </c>
      <c r="I10" s="48">
        <f t="shared" si="0"/>
        <v>12328864477.839996</v>
      </c>
      <c r="K10" s="11">
        <f t="shared" si="1"/>
        <v>17388914</v>
      </c>
      <c r="M10" s="11">
        <f t="shared" si="2"/>
        <v>251743121366.84</v>
      </c>
      <c r="O10" s="48">
        <f t="shared" si="3"/>
        <v>-239414256889</v>
      </c>
      <c r="Q10" s="44">
        <f>M10+O10</f>
        <v>12328864477.839996</v>
      </c>
      <c r="R10" s="29"/>
      <c r="S10" s="74"/>
    </row>
    <row r="11" spans="1:19" ht="30" customHeight="1">
      <c r="A11" s="97" t="s">
        <v>133</v>
      </c>
      <c r="C11" s="11">
        <f>سهام!S34</f>
        <v>315594</v>
      </c>
      <c r="E11" s="11">
        <f>سهام!Y34</f>
        <v>1377879616.872</v>
      </c>
      <c r="G11" s="44">
        <v>-1473207501</v>
      </c>
      <c r="I11" s="48">
        <f t="shared" si="0"/>
        <v>-95327884.128000021</v>
      </c>
      <c r="K11" s="11">
        <f t="shared" si="1"/>
        <v>315594</v>
      </c>
      <c r="M11" s="11">
        <f t="shared" si="2"/>
        <v>1377879616.872</v>
      </c>
      <c r="O11" s="48">
        <f t="shared" si="3"/>
        <v>-1473207501</v>
      </c>
      <c r="Q11" s="44">
        <f>M11+O11</f>
        <v>-95327884.128000021</v>
      </c>
      <c r="R11" s="29"/>
      <c r="S11" s="74"/>
    </row>
    <row r="12" spans="1:19" ht="30" customHeight="1">
      <c r="A12" s="97" t="s">
        <v>25</v>
      </c>
      <c r="C12" s="11">
        <f>سهام!S22</f>
        <v>22352298</v>
      </c>
      <c r="E12" s="11">
        <f>سهام!Y22</f>
        <v>67869315093.567596</v>
      </c>
      <c r="G12" s="44">
        <v>-72431591223</v>
      </c>
      <c r="I12" s="48">
        <f t="shared" si="0"/>
        <v>-4562276129.4324036</v>
      </c>
      <c r="K12" s="11">
        <f t="shared" si="1"/>
        <v>22352298</v>
      </c>
      <c r="M12" s="11">
        <f t="shared" si="2"/>
        <v>67869315093.567596</v>
      </c>
      <c r="O12" s="48">
        <f t="shared" si="3"/>
        <v>-72431591223</v>
      </c>
      <c r="Q12" s="44">
        <f t="shared" ref="Q12:Q52" si="4">M12+O12</f>
        <v>-4562276129.4324036</v>
      </c>
      <c r="R12" s="29"/>
      <c r="S12" s="74"/>
    </row>
    <row r="13" spans="1:19" ht="30" customHeight="1">
      <c r="A13" s="97" t="s">
        <v>38</v>
      </c>
      <c r="C13" s="11">
        <f>سهام!S33</f>
        <v>3050000</v>
      </c>
      <c r="E13" s="11">
        <f>سهام!Y33</f>
        <v>15041324795</v>
      </c>
      <c r="G13" s="44">
        <v>-12928881193</v>
      </c>
      <c r="I13" s="48">
        <f t="shared" si="0"/>
        <v>2112443602</v>
      </c>
      <c r="K13" s="11">
        <f t="shared" si="1"/>
        <v>3050000</v>
      </c>
      <c r="M13" s="11">
        <f t="shared" si="2"/>
        <v>15041324795</v>
      </c>
      <c r="O13" s="48">
        <f t="shared" si="3"/>
        <v>-12928881193</v>
      </c>
      <c r="Q13" s="44">
        <f>M13+O13</f>
        <v>2112443602</v>
      </c>
      <c r="R13" s="29"/>
      <c r="S13" s="74"/>
    </row>
    <row r="14" spans="1:19" ht="30" customHeight="1">
      <c r="A14" s="97" t="s">
        <v>31</v>
      </c>
      <c r="C14" s="11">
        <f>سهام!S27</f>
        <v>158068365</v>
      </c>
      <c r="E14" s="11">
        <f>سهام!Y27</f>
        <v>417368527289.08197</v>
      </c>
      <c r="G14" s="44">
        <v>-567548067443</v>
      </c>
      <c r="I14" s="48">
        <f t="shared" si="0"/>
        <v>-150179540153.91803</v>
      </c>
      <c r="K14" s="11">
        <f t="shared" si="1"/>
        <v>158068365</v>
      </c>
      <c r="M14" s="11">
        <f t="shared" si="2"/>
        <v>417368527289.08197</v>
      </c>
      <c r="O14" s="48">
        <f t="shared" si="3"/>
        <v>-567548067443</v>
      </c>
      <c r="Q14" s="44">
        <f t="shared" si="4"/>
        <v>-150179540153.91803</v>
      </c>
      <c r="R14" s="29"/>
      <c r="S14" s="74"/>
    </row>
    <row r="15" spans="1:19" ht="30" customHeight="1">
      <c r="A15" s="97" t="s">
        <v>29</v>
      </c>
      <c r="C15" s="11">
        <f>سهام!S25</f>
        <v>49746561</v>
      </c>
      <c r="E15" s="11">
        <f>سهام!Y25</f>
        <v>972431795644.35901</v>
      </c>
      <c r="G15" s="44">
        <v>-814660717176</v>
      </c>
      <c r="I15" s="48">
        <f t="shared" si="0"/>
        <v>157771078468.35901</v>
      </c>
      <c r="K15" s="11">
        <f t="shared" si="1"/>
        <v>49746561</v>
      </c>
      <c r="M15" s="11">
        <f t="shared" si="2"/>
        <v>972431795644.35901</v>
      </c>
      <c r="O15" s="48">
        <f t="shared" si="3"/>
        <v>-814660717176</v>
      </c>
      <c r="Q15" s="44">
        <f>M15+O15</f>
        <v>157771078468.35901</v>
      </c>
      <c r="R15" s="29"/>
      <c r="S15" s="74"/>
    </row>
    <row r="16" spans="1:19" ht="30" customHeight="1">
      <c r="A16" s="97" t="s">
        <v>32</v>
      </c>
      <c r="C16" s="11">
        <f>سهام!S28</f>
        <v>254209151</v>
      </c>
      <c r="E16" s="11">
        <f>سهام!Y28</f>
        <v>1397432393015.75</v>
      </c>
      <c r="G16" s="44">
        <v>-1297394647916</v>
      </c>
      <c r="I16" s="48">
        <f t="shared" si="0"/>
        <v>100037745099.75</v>
      </c>
      <c r="K16" s="11">
        <f t="shared" si="1"/>
        <v>254209151</v>
      </c>
      <c r="M16" s="11">
        <f t="shared" si="2"/>
        <v>1397432393015.75</v>
      </c>
      <c r="O16" s="48">
        <f t="shared" si="3"/>
        <v>-1297394647916</v>
      </c>
      <c r="Q16" s="44">
        <f>M16+O16</f>
        <v>100037745099.75</v>
      </c>
      <c r="R16" s="29"/>
      <c r="S16" s="74"/>
    </row>
    <row r="17" spans="1:19" ht="30" hidden="1" customHeight="1">
      <c r="A17" s="97" t="s">
        <v>124</v>
      </c>
      <c r="C17" s="11">
        <f>سهام!S35</f>
        <v>0</v>
      </c>
      <c r="E17" s="11">
        <f>سهام!Y35</f>
        <v>0</v>
      </c>
      <c r="G17" s="44">
        <v>0</v>
      </c>
      <c r="I17" s="48">
        <f t="shared" si="0"/>
        <v>0</v>
      </c>
      <c r="K17" s="11">
        <f t="shared" si="1"/>
        <v>0</v>
      </c>
      <c r="M17" s="11">
        <f t="shared" si="2"/>
        <v>0</v>
      </c>
      <c r="O17" s="48">
        <f t="shared" si="3"/>
        <v>0</v>
      </c>
      <c r="Q17" s="44">
        <f t="shared" si="4"/>
        <v>0</v>
      </c>
      <c r="R17" s="29"/>
      <c r="S17" s="74"/>
    </row>
    <row r="18" spans="1:19" ht="30" hidden="1" customHeight="1">
      <c r="A18" s="97" t="s">
        <v>123</v>
      </c>
      <c r="C18" s="11">
        <v>0</v>
      </c>
      <c r="E18" s="11">
        <v>0</v>
      </c>
      <c r="G18" s="44"/>
      <c r="I18" s="48">
        <f t="shared" si="0"/>
        <v>0</v>
      </c>
      <c r="K18" s="11">
        <f t="shared" si="1"/>
        <v>0</v>
      </c>
      <c r="M18" s="11">
        <f t="shared" si="2"/>
        <v>0</v>
      </c>
      <c r="O18" s="48">
        <f t="shared" si="3"/>
        <v>0</v>
      </c>
      <c r="Q18" s="44">
        <f t="shared" si="4"/>
        <v>0</v>
      </c>
      <c r="R18" s="29"/>
      <c r="S18" s="74"/>
    </row>
    <row r="19" spans="1:19" ht="30" customHeight="1">
      <c r="A19" s="97" t="s">
        <v>18</v>
      </c>
      <c r="C19" s="11">
        <f>سهام!S11</f>
        <v>31481945</v>
      </c>
      <c r="E19" s="11">
        <f>سهام!Y11</f>
        <v>138699337669.26599</v>
      </c>
      <c r="G19" s="44">
        <v>-160253964610</v>
      </c>
      <c r="I19" s="48">
        <f t="shared" si="0"/>
        <v>-21554626940.734009</v>
      </c>
      <c r="K19" s="11">
        <f t="shared" si="1"/>
        <v>31481945</v>
      </c>
      <c r="M19" s="11">
        <f t="shared" si="2"/>
        <v>138699337669.26599</v>
      </c>
      <c r="O19" s="48">
        <f t="shared" si="3"/>
        <v>-160253964610</v>
      </c>
      <c r="Q19" s="44">
        <f t="shared" si="4"/>
        <v>-21554626940.734009</v>
      </c>
      <c r="R19" s="29"/>
      <c r="S19" s="74"/>
    </row>
    <row r="20" spans="1:19" ht="30" hidden="1" customHeight="1">
      <c r="A20" s="97" t="s">
        <v>15</v>
      </c>
      <c r="C20" s="11">
        <f>سهام!S9</f>
        <v>0</v>
      </c>
      <c r="E20" s="11">
        <f>سهام!Y9</f>
        <v>0</v>
      </c>
      <c r="G20" s="44"/>
      <c r="I20" s="48">
        <f t="shared" si="0"/>
        <v>0</v>
      </c>
      <c r="K20" s="11">
        <f t="shared" si="1"/>
        <v>0</v>
      </c>
      <c r="M20" s="11">
        <f t="shared" si="2"/>
        <v>0</v>
      </c>
      <c r="O20" s="48">
        <f t="shared" si="3"/>
        <v>0</v>
      </c>
      <c r="Q20" s="44">
        <f t="shared" si="4"/>
        <v>0</v>
      </c>
      <c r="R20" s="29"/>
      <c r="S20" s="74"/>
    </row>
    <row r="21" spans="1:19" ht="30" customHeight="1">
      <c r="A21" s="97" t="s">
        <v>117</v>
      </c>
      <c r="C21" s="11">
        <f>سهام!S30</f>
        <v>52692639</v>
      </c>
      <c r="E21" s="11">
        <f>سهام!Y30</f>
        <v>331488959869.35999</v>
      </c>
      <c r="G21" s="44">
        <v>-313753521423</v>
      </c>
      <c r="I21" s="48">
        <f t="shared" si="0"/>
        <v>17735438446.359985</v>
      </c>
      <c r="K21" s="11">
        <f t="shared" si="1"/>
        <v>52692639</v>
      </c>
      <c r="M21" s="11">
        <f t="shared" si="2"/>
        <v>331488959869.35999</v>
      </c>
      <c r="O21" s="48">
        <f t="shared" si="3"/>
        <v>-313753521423</v>
      </c>
      <c r="Q21" s="44">
        <f t="shared" si="4"/>
        <v>17735438446.359985</v>
      </c>
      <c r="R21" s="29"/>
      <c r="S21" s="74"/>
    </row>
    <row r="22" spans="1:19" ht="30" hidden="1" customHeight="1">
      <c r="A22" s="97" t="s">
        <v>169</v>
      </c>
      <c r="C22" s="11">
        <f>سهام!S31</f>
        <v>0</v>
      </c>
      <c r="E22" s="11">
        <f>سهام!Y31</f>
        <v>0</v>
      </c>
      <c r="G22" s="44"/>
      <c r="I22" s="48">
        <f t="shared" si="0"/>
        <v>0</v>
      </c>
      <c r="K22" s="11">
        <f t="shared" si="1"/>
        <v>0</v>
      </c>
      <c r="M22" s="11">
        <f t="shared" si="2"/>
        <v>0</v>
      </c>
      <c r="O22" s="48">
        <f t="shared" si="3"/>
        <v>0</v>
      </c>
      <c r="Q22" s="44">
        <f t="shared" si="4"/>
        <v>0</v>
      </c>
      <c r="R22" s="29"/>
      <c r="S22" s="74"/>
    </row>
    <row r="23" spans="1:19" ht="30" customHeight="1">
      <c r="A23" s="97" t="s">
        <v>130</v>
      </c>
      <c r="C23" s="11">
        <f>سهام!S15</f>
        <v>188488690</v>
      </c>
      <c r="E23" s="11">
        <f>سهام!Y15</f>
        <v>1028674198344.65</v>
      </c>
      <c r="G23" s="44">
        <v>-918234531800</v>
      </c>
      <c r="I23" s="48">
        <f t="shared" si="0"/>
        <v>110439666544.65002</v>
      </c>
      <c r="K23" s="11">
        <f t="shared" si="1"/>
        <v>188488690</v>
      </c>
      <c r="M23" s="11">
        <f t="shared" si="2"/>
        <v>1028674198344.65</v>
      </c>
      <c r="O23" s="48">
        <f t="shared" si="3"/>
        <v>-918234531800</v>
      </c>
      <c r="Q23" s="44">
        <f>M23+O23</f>
        <v>110439666544.65002</v>
      </c>
      <c r="R23" s="29"/>
      <c r="S23" s="74"/>
    </row>
    <row r="24" spans="1:19" ht="30" hidden="1" customHeight="1">
      <c r="A24" s="97" t="s">
        <v>154</v>
      </c>
      <c r="C24" s="11">
        <f>سهام!S16</f>
        <v>0</v>
      </c>
      <c r="E24" s="11">
        <f>سهام!Y16</f>
        <v>0</v>
      </c>
      <c r="G24" s="44">
        <v>0</v>
      </c>
      <c r="I24" s="48">
        <f t="shared" si="0"/>
        <v>0</v>
      </c>
      <c r="K24" s="11">
        <f t="shared" si="1"/>
        <v>0</v>
      </c>
      <c r="M24" s="11">
        <f t="shared" si="2"/>
        <v>0</v>
      </c>
      <c r="O24" s="48">
        <f t="shared" si="3"/>
        <v>0</v>
      </c>
      <c r="Q24" s="44">
        <f>M24+O24</f>
        <v>0</v>
      </c>
      <c r="R24" s="29"/>
      <c r="S24" s="74"/>
    </row>
    <row r="25" spans="1:19" ht="30" customHeight="1">
      <c r="A25" s="97" t="s">
        <v>135</v>
      </c>
      <c r="C25" s="11">
        <f>سهام!S20</f>
        <v>32615664</v>
      </c>
      <c r="E25" s="11">
        <f>سهام!Y20</f>
        <v>248228389515.53799</v>
      </c>
      <c r="G25" s="44">
        <v>-259231994873</v>
      </c>
      <c r="I25" s="48">
        <f t="shared" si="0"/>
        <v>-11003605357.462006</v>
      </c>
      <c r="K25" s="11">
        <f t="shared" si="1"/>
        <v>32615664</v>
      </c>
      <c r="M25" s="11">
        <f t="shared" si="2"/>
        <v>248228389515.53799</v>
      </c>
      <c r="O25" s="48">
        <f t="shared" si="3"/>
        <v>-259231994873</v>
      </c>
      <c r="Q25" s="44">
        <f t="shared" si="4"/>
        <v>-11003605357.462006</v>
      </c>
      <c r="R25" s="29"/>
      <c r="S25" s="74"/>
    </row>
    <row r="26" spans="1:19" ht="30" customHeight="1">
      <c r="A26" s="97" t="s">
        <v>131</v>
      </c>
      <c r="C26" s="11">
        <f>سهام!S29</f>
        <v>87810000</v>
      </c>
      <c r="E26" s="11">
        <f>سهام!Y29</f>
        <v>893095094175</v>
      </c>
      <c r="G26" s="44">
        <v>-590420781549</v>
      </c>
      <c r="I26" s="48">
        <f t="shared" si="0"/>
        <v>302674312626</v>
      </c>
      <c r="K26" s="11">
        <f t="shared" si="1"/>
        <v>87810000</v>
      </c>
      <c r="M26" s="11">
        <f t="shared" si="2"/>
        <v>893095094175</v>
      </c>
      <c r="O26" s="48">
        <f t="shared" si="3"/>
        <v>-590420781549</v>
      </c>
      <c r="Q26" s="44">
        <f t="shared" si="4"/>
        <v>302674312626</v>
      </c>
      <c r="R26" s="29"/>
      <c r="S26" s="74"/>
    </row>
    <row r="27" spans="1:19" ht="30" customHeight="1">
      <c r="A27" s="97" t="s">
        <v>134</v>
      </c>
      <c r="C27" s="11">
        <f>سهام!S18</f>
        <v>21846965</v>
      </c>
      <c r="E27" s="11">
        <f>سهام!Y18</f>
        <v>62346180974.541801</v>
      </c>
      <c r="G27" s="44">
        <v>-64672182409</v>
      </c>
      <c r="I27" s="48">
        <f t="shared" si="0"/>
        <v>-2326001434.4581985</v>
      </c>
      <c r="K27" s="11">
        <f t="shared" si="1"/>
        <v>21846965</v>
      </c>
      <c r="M27" s="11">
        <f t="shared" si="2"/>
        <v>62346180974.541801</v>
      </c>
      <c r="O27" s="48">
        <f t="shared" si="3"/>
        <v>-64672182409</v>
      </c>
      <c r="Q27" s="44">
        <f t="shared" si="4"/>
        <v>-2326001434.4581985</v>
      </c>
      <c r="R27" s="29"/>
      <c r="S27" s="74"/>
    </row>
    <row r="28" spans="1:19" ht="30" hidden="1" customHeight="1">
      <c r="A28" s="97" t="s">
        <v>158</v>
      </c>
      <c r="C28" s="11">
        <f>سهام!S19</f>
        <v>0</v>
      </c>
      <c r="E28" s="11">
        <f>سهام!Y19</f>
        <v>0</v>
      </c>
      <c r="G28" s="44">
        <v>0</v>
      </c>
      <c r="I28" s="48">
        <f t="shared" si="0"/>
        <v>0</v>
      </c>
      <c r="K28" s="11">
        <f t="shared" si="1"/>
        <v>0</v>
      </c>
      <c r="M28" s="11">
        <f t="shared" si="2"/>
        <v>0</v>
      </c>
      <c r="O28" s="48">
        <f t="shared" si="3"/>
        <v>0</v>
      </c>
      <c r="Q28" s="44">
        <f t="shared" si="4"/>
        <v>0</v>
      </c>
      <c r="R28" s="29"/>
      <c r="S28" s="74"/>
    </row>
    <row r="29" spans="1:19" ht="30" customHeight="1">
      <c r="A29" s="97" t="s">
        <v>121</v>
      </c>
      <c r="C29" s="11">
        <f>سهام!S14</f>
        <v>64530384</v>
      </c>
      <c r="E29" s="11">
        <f>سهام!Y14</f>
        <v>115705036385.946</v>
      </c>
      <c r="G29" s="44">
        <v>-103915189548</v>
      </c>
      <c r="I29" s="48">
        <f t="shared" si="0"/>
        <v>11789846837.945999</v>
      </c>
      <c r="K29" s="11">
        <f t="shared" si="1"/>
        <v>64530384</v>
      </c>
      <c r="M29" s="11">
        <f t="shared" si="2"/>
        <v>115705036385.946</v>
      </c>
      <c r="O29" s="48">
        <f t="shared" si="3"/>
        <v>-103915189548</v>
      </c>
      <c r="Q29" s="44">
        <f>M29+O29</f>
        <v>11789846837.945999</v>
      </c>
      <c r="R29" s="29"/>
      <c r="S29" s="74"/>
    </row>
    <row r="30" spans="1:19" ht="30" customHeight="1">
      <c r="A30" s="97" t="s">
        <v>128</v>
      </c>
      <c r="C30" s="11">
        <f>سهام!S36</f>
        <v>13592534</v>
      </c>
      <c r="E30" s="11">
        <f>سهام!Y36</f>
        <v>45857376621.412003</v>
      </c>
      <c r="G30" s="44">
        <v>-43062658061</v>
      </c>
      <c r="I30" s="48">
        <f t="shared" si="0"/>
        <v>2794718560.4120026</v>
      </c>
      <c r="K30" s="11">
        <f t="shared" si="1"/>
        <v>13592534</v>
      </c>
      <c r="M30" s="11">
        <f t="shared" si="2"/>
        <v>45857376621.412003</v>
      </c>
      <c r="O30" s="48">
        <f t="shared" si="3"/>
        <v>-43062658061</v>
      </c>
      <c r="Q30" s="44">
        <f>M30+O30</f>
        <v>2794718560.4120026</v>
      </c>
      <c r="R30" s="29"/>
      <c r="S30" s="74"/>
    </row>
    <row r="31" spans="1:19" ht="30" customHeight="1">
      <c r="A31" s="97" t="s">
        <v>20</v>
      </c>
      <c r="C31" s="11">
        <f>سهام!S13</f>
        <v>6498707</v>
      </c>
      <c r="E31" s="11">
        <f>سهام!Y13</f>
        <v>92857996726.416</v>
      </c>
      <c r="G31" s="44">
        <v>-93497691151</v>
      </c>
      <c r="I31" s="48">
        <f t="shared" si="0"/>
        <v>-639694424.58399963</v>
      </c>
      <c r="K31" s="11">
        <f t="shared" si="1"/>
        <v>6498707</v>
      </c>
      <c r="M31" s="11">
        <f t="shared" si="2"/>
        <v>92857996726.416</v>
      </c>
      <c r="O31" s="48">
        <f t="shared" si="3"/>
        <v>-93497691151</v>
      </c>
      <c r="Q31" s="44">
        <f>M31+O31</f>
        <v>-639694424.58399963</v>
      </c>
      <c r="R31" s="29"/>
      <c r="S31" s="74"/>
    </row>
    <row r="32" spans="1:19" ht="30" customHeight="1">
      <c r="A32" s="97" t="s">
        <v>136</v>
      </c>
      <c r="C32" s="11">
        <f>سهام!S17</f>
        <v>15527440</v>
      </c>
      <c r="E32" s="11">
        <f>سهام!Y17</f>
        <v>271786763358.43201</v>
      </c>
      <c r="G32" s="44">
        <v>-227507430902</v>
      </c>
      <c r="I32" s="48">
        <f t="shared" si="0"/>
        <v>44279332456.432007</v>
      </c>
      <c r="K32" s="11">
        <f t="shared" si="1"/>
        <v>15527440</v>
      </c>
      <c r="M32" s="11">
        <f t="shared" si="2"/>
        <v>271786763358.43201</v>
      </c>
      <c r="O32" s="48">
        <f t="shared" si="3"/>
        <v>-227507430902</v>
      </c>
      <c r="Q32" s="44">
        <f t="shared" si="4"/>
        <v>44279332456.432007</v>
      </c>
      <c r="R32" s="29"/>
      <c r="S32" s="74"/>
    </row>
    <row r="33" spans="1:19" ht="30" customHeight="1">
      <c r="A33" s="97" t="s">
        <v>145</v>
      </c>
      <c r="C33" s="11">
        <f>سهام!S24</f>
        <v>4854712</v>
      </c>
      <c r="E33" s="11">
        <f>سهام!Y24</f>
        <v>80061615967.108795</v>
      </c>
      <c r="G33" s="44">
        <v>-80611376297</v>
      </c>
      <c r="I33" s="48">
        <f t="shared" si="0"/>
        <v>-549760329.89120483</v>
      </c>
      <c r="K33" s="11">
        <f t="shared" si="1"/>
        <v>4854712</v>
      </c>
      <c r="M33" s="11">
        <f t="shared" si="2"/>
        <v>80061615967.108795</v>
      </c>
      <c r="O33" s="48">
        <f t="shared" si="3"/>
        <v>-80611376297</v>
      </c>
      <c r="Q33" s="44">
        <f t="shared" si="4"/>
        <v>-549760329.89120483</v>
      </c>
      <c r="R33" s="29"/>
      <c r="S33" s="74"/>
    </row>
    <row r="34" spans="1:19" ht="30" customHeight="1">
      <c r="A34" s="97" t="s">
        <v>139</v>
      </c>
      <c r="C34" s="11">
        <f>سهام!S39</f>
        <v>2355922</v>
      </c>
      <c r="E34" s="44">
        <f>سهام!Y39</f>
        <v>154592810108.022</v>
      </c>
      <c r="G34" s="44">
        <v>-224630623451</v>
      </c>
      <c r="I34" s="48">
        <f t="shared" si="0"/>
        <v>-70037813342.977997</v>
      </c>
      <c r="K34" s="11">
        <f t="shared" si="1"/>
        <v>2355922</v>
      </c>
      <c r="M34" s="11">
        <f t="shared" si="2"/>
        <v>154592810108.022</v>
      </c>
      <c r="O34" s="48">
        <f t="shared" si="3"/>
        <v>-224630623451</v>
      </c>
      <c r="Q34" s="44">
        <f>M34+O34</f>
        <v>-70037813342.977997</v>
      </c>
      <c r="R34" s="29"/>
      <c r="S34" s="74"/>
    </row>
    <row r="35" spans="1:19" ht="30" hidden="1" customHeight="1">
      <c r="A35" s="97" t="s">
        <v>140</v>
      </c>
      <c r="C35" s="11">
        <v>0</v>
      </c>
      <c r="E35" s="44">
        <v>0</v>
      </c>
      <c r="G35" s="44"/>
      <c r="I35" s="48">
        <f t="shared" si="0"/>
        <v>0</v>
      </c>
      <c r="K35" s="11">
        <f t="shared" si="1"/>
        <v>0</v>
      </c>
      <c r="M35" s="11">
        <f t="shared" si="2"/>
        <v>0</v>
      </c>
      <c r="O35" s="48">
        <f t="shared" si="3"/>
        <v>0</v>
      </c>
      <c r="Q35" s="44">
        <f t="shared" si="4"/>
        <v>0</v>
      </c>
      <c r="R35" s="29"/>
      <c r="S35" s="74"/>
    </row>
    <row r="36" spans="1:19" ht="30" hidden="1" customHeight="1">
      <c r="A36" s="97" t="s">
        <v>141</v>
      </c>
      <c r="C36" s="11">
        <f>سهام!S38</f>
        <v>0</v>
      </c>
      <c r="E36" s="44">
        <f>سهام!Y38</f>
        <v>0</v>
      </c>
      <c r="G36" s="44"/>
      <c r="I36" s="48">
        <f t="shared" si="0"/>
        <v>0</v>
      </c>
      <c r="K36" s="11">
        <f t="shared" si="1"/>
        <v>0</v>
      </c>
      <c r="M36" s="11">
        <f t="shared" si="2"/>
        <v>0</v>
      </c>
      <c r="O36" s="48">
        <f t="shared" si="3"/>
        <v>0</v>
      </c>
      <c r="Q36" s="44">
        <f>M36+O36</f>
        <v>0</v>
      </c>
      <c r="R36" s="29"/>
      <c r="S36" s="74"/>
    </row>
    <row r="37" spans="1:19" ht="30" customHeight="1">
      <c r="A37" s="97" t="s">
        <v>142</v>
      </c>
      <c r="C37" s="11">
        <f>سهام!S40</f>
        <v>1742</v>
      </c>
      <c r="E37" s="44">
        <f>سهام!Y40</f>
        <v>4683422744</v>
      </c>
      <c r="G37" s="44">
        <v>-4083875122</v>
      </c>
      <c r="I37" s="48">
        <f t="shared" si="0"/>
        <v>599547622</v>
      </c>
      <c r="K37" s="11">
        <f t="shared" si="1"/>
        <v>1742</v>
      </c>
      <c r="M37" s="11">
        <f t="shared" si="2"/>
        <v>4683422744</v>
      </c>
      <c r="O37" s="48">
        <f t="shared" si="3"/>
        <v>-4083875122</v>
      </c>
      <c r="Q37" s="44">
        <f t="shared" si="4"/>
        <v>599547622</v>
      </c>
      <c r="R37" s="29"/>
      <c r="S37" s="74"/>
    </row>
    <row r="38" spans="1:19" ht="30" customHeight="1">
      <c r="A38" s="97" t="s">
        <v>34</v>
      </c>
      <c r="C38" s="11">
        <f>سهام!S41</f>
        <v>1700000</v>
      </c>
      <c r="E38" s="44">
        <f>سهام!Y41</f>
        <v>104197280430</v>
      </c>
      <c r="G38" s="44">
        <v>-101820641922</v>
      </c>
      <c r="I38" s="48">
        <f t="shared" si="0"/>
        <v>2376638508</v>
      </c>
      <c r="K38" s="11">
        <f t="shared" si="1"/>
        <v>1700000</v>
      </c>
      <c r="M38" s="11">
        <f t="shared" si="2"/>
        <v>104197280430</v>
      </c>
      <c r="O38" s="48">
        <f t="shared" si="3"/>
        <v>-101820641922</v>
      </c>
      <c r="Q38" s="44">
        <f t="shared" si="4"/>
        <v>2376638508</v>
      </c>
      <c r="R38" s="29"/>
      <c r="S38" s="74"/>
    </row>
    <row r="39" spans="1:19" ht="30" customHeight="1">
      <c r="A39" s="97" t="s">
        <v>144</v>
      </c>
      <c r="C39" s="11">
        <f>سهام!S43</f>
        <v>1961032</v>
      </c>
      <c r="E39" s="44">
        <f>سهام!Y43</f>
        <v>101516206025.129</v>
      </c>
      <c r="G39" s="44">
        <v>-108108348858</v>
      </c>
      <c r="I39" s="48">
        <f t="shared" si="0"/>
        <v>-6592142832.8710022</v>
      </c>
      <c r="K39" s="11">
        <f t="shared" si="1"/>
        <v>1961032</v>
      </c>
      <c r="M39" s="11">
        <f t="shared" si="2"/>
        <v>101516206025.129</v>
      </c>
      <c r="O39" s="48">
        <f t="shared" si="3"/>
        <v>-108108348858</v>
      </c>
      <c r="Q39" s="44">
        <f t="shared" si="4"/>
        <v>-6592142832.8710022</v>
      </c>
      <c r="R39" s="29"/>
      <c r="S39" s="74"/>
    </row>
    <row r="40" spans="1:19" ht="30" customHeight="1">
      <c r="A40" s="97" t="s">
        <v>24</v>
      </c>
      <c r="C40" s="11">
        <f>سهام!S21</f>
        <v>5300000</v>
      </c>
      <c r="E40" s="44">
        <f>سهام!Y21</f>
        <v>169340798200</v>
      </c>
      <c r="G40" s="44">
        <v>-145563678538</v>
      </c>
      <c r="I40" s="48">
        <f t="shared" si="0"/>
        <v>23777119662</v>
      </c>
      <c r="K40" s="11">
        <f t="shared" si="1"/>
        <v>5300000</v>
      </c>
      <c r="M40" s="11">
        <f t="shared" si="2"/>
        <v>169340798200</v>
      </c>
      <c r="O40" s="48">
        <f t="shared" si="3"/>
        <v>-145563678538</v>
      </c>
      <c r="Q40" s="44">
        <f>M40+O40</f>
        <v>23777119662</v>
      </c>
      <c r="R40" s="29"/>
      <c r="S40" s="74"/>
    </row>
    <row r="41" spans="1:19" ht="30" hidden="1" customHeight="1">
      <c r="A41" s="97" t="s">
        <v>146</v>
      </c>
      <c r="C41" s="11">
        <f>سهام!S44</f>
        <v>0</v>
      </c>
      <c r="E41" s="44">
        <f>سهام!Y44</f>
        <v>0</v>
      </c>
      <c r="G41" s="44">
        <v>0</v>
      </c>
      <c r="I41" s="48">
        <f t="shared" si="0"/>
        <v>0</v>
      </c>
      <c r="K41" s="11">
        <f t="shared" si="1"/>
        <v>0</v>
      </c>
      <c r="M41" s="11">
        <f t="shared" si="2"/>
        <v>0</v>
      </c>
      <c r="O41" s="48">
        <f t="shared" si="3"/>
        <v>0</v>
      </c>
      <c r="Q41" s="44">
        <f t="shared" si="4"/>
        <v>0</v>
      </c>
      <c r="R41" s="29"/>
      <c r="S41" s="74"/>
    </row>
    <row r="42" spans="1:19" ht="30" customHeight="1">
      <c r="A42" s="97" t="s">
        <v>143</v>
      </c>
      <c r="C42" s="11">
        <f>سهام!S42</f>
        <v>4495413</v>
      </c>
      <c r="E42" s="44">
        <f>سهام!Y42</f>
        <v>59817496965.209099</v>
      </c>
      <c r="G42" s="44">
        <v>-52422623742</v>
      </c>
      <c r="I42" s="48">
        <f t="shared" si="0"/>
        <v>7394873223.2090988</v>
      </c>
      <c r="K42" s="11">
        <f t="shared" si="1"/>
        <v>4495413</v>
      </c>
      <c r="M42" s="11">
        <f t="shared" si="2"/>
        <v>59817496965.209099</v>
      </c>
      <c r="O42" s="48">
        <f t="shared" si="3"/>
        <v>-52422623742</v>
      </c>
      <c r="Q42" s="44">
        <f t="shared" si="4"/>
        <v>7394873223.2090988</v>
      </c>
      <c r="R42" s="29"/>
      <c r="S42" s="74"/>
    </row>
    <row r="43" spans="1:19" ht="30" customHeight="1">
      <c r="A43" s="97" t="s">
        <v>148</v>
      </c>
      <c r="C43" s="11">
        <f>سهام!S45</f>
        <v>4759690</v>
      </c>
      <c r="E43" s="44">
        <f>سهام!Y45</f>
        <v>31690642871.173</v>
      </c>
      <c r="G43" s="44">
        <v>-42694994278</v>
      </c>
      <c r="I43" s="48">
        <f t="shared" si="0"/>
        <v>-11004351406.827</v>
      </c>
      <c r="K43" s="11">
        <f t="shared" si="1"/>
        <v>4759690</v>
      </c>
      <c r="M43" s="11">
        <f t="shared" si="2"/>
        <v>31690642871.173</v>
      </c>
      <c r="O43" s="48">
        <f t="shared" si="3"/>
        <v>-42694994278</v>
      </c>
      <c r="Q43" s="44">
        <f t="shared" si="4"/>
        <v>-11004351406.827</v>
      </c>
      <c r="R43" s="29"/>
      <c r="S43" s="74"/>
    </row>
    <row r="44" spans="1:19" ht="30" hidden="1" customHeight="1">
      <c r="A44" s="97" t="s">
        <v>175</v>
      </c>
      <c r="C44" s="11">
        <f>سهام!S46</f>
        <v>0</v>
      </c>
      <c r="E44" s="44">
        <f>سهام!Y46</f>
        <v>0</v>
      </c>
      <c r="G44" s="44">
        <v>0</v>
      </c>
      <c r="I44" s="48">
        <f t="shared" si="0"/>
        <v>0</v>
      </c>
      <c r="K44" s="11">
        <f t="shared" si="1"/>
        <v>0</v>
      </c>
      <c r="M44" s="11">
        <f t="shared" si="2"/>
        <v>0</v>
      </c>
      <c r="O44" s="48">
        <f t="shared" si="3"/>
        <v>0</v>
      </c>
      <c r="Q44" s="44">
        <f t="shared" si="4"/>
        <v>0</v>
      </c>
      <c r="R44" s="29"/>
      <c r="S44" s="74"/>
    </row>
    <row r="45" spans="1:19" ht="30" hidden="1" customHeight="1">
      <c r="A45" s="97" t="s">
        <v>176</v>
      </c>
      <c r="C45" s="11">
        <f>سهام!S47</f>
        <v>0</v>
      </c>
      <c r="E45" s="44">
        <f>سهام!Y47</f>
        <v>0</v>
      </c>
      <c r="G45" s="44">
        <v>0</v>
      </c>
      <c r="I45" s="48">
        <f t="shared" si="0"/>
        <v>0</v>
      </c>
      <c r="K45" s="11">
        <f t="shared" si="1"/>
        <v>0</v>
      </c>
      <c r="M45" s="11">
        <f t="shared" si="2"/>
        <v>0</v>
      </c>
      <c r="O45" s="48">
        <f t="shared" si="3"/>
        <v>0</v>
      </c>
      <c r="Q45" s="44">
        <f t="shared" si="4"/>
        <v>0</v>
      </c>
      <c r="R45" s="29"/>
      <c r="S45" s="74"/>
    </row>
    <row r="46" spans="1:19" ht="30" hidden="1" customHeight="1">
      <c r="A46" s="97" t="s">
        <v>177</v>
      </c>
      <c r="C46" s="11">
        <f>سهام!S48</f>
        <v>0</v>
      </c>
      <c r="E46" s="44">
        <f>سهام!Y48</f>
        <v>0</v>
      </c>
      <c r="G46" s="44">
        <v>0</v>
      </c>
      <c r="I46" s="48">
        <f t="shared" si="0"/>
        <v>0</v>
      </c>
      <c r="K46" s="11">
        <f t="shared" si="1"/>
        <v>0</v>
      </c>
      <c r="M46" s="11">
        <f t="shared" si="2"/>
        <v>0</v>
      </c>
      <c r="O46" s="48">
        <f t="shared" si="3"/>
        <v>0</v>
      </c>
      <c r="Q46" s="44">
        <f t="shared" si="4"/>
        <v>0</v>
      </c>
      <c r="R46" s="29"/>
      <c r="S46" s="74"/>
    </row>
    <row r="47" spans="1:19" ht="30" hidden="1" customHeight="1">
      <c r="A47" s="97" t="s">
        <v>178</v>
      </c>
      <c r="C47" s="11">
        <f>سهام!S49</f>
        <v>0</v>
      </c>
      <c r="E47" s="44">
        <f>سهام!Y49</f>
        <v>0</v>
      </c>
      <c r="G47" s="44">
        <v>0</v>
      </c>
      <c r="I47" s="48">
        <f t="shared" si="0"/>
        <v>0</v>
      </c>
      <c r="K47" s="11">
        <f t="shared" si="1"/>
        <v>0</v>
      </c>
      <c r="M47" s="11">
        <f t="shared" si="2"/>
        <v>0</v>
      </c>
      <c r="O47" s="48">
        <f t="shared" si="3"/>
        <v>0</v>
      </c>
      <c r="Q47" s="44">
        <f t="shared" si="4"/>
        <v>0</v>
      </c>
      <c r="R47" s="29"/>
      <c r="S47" s="74"/>
    </row>
    <row r="48" spans="1:19" ht="30" customHeight="1">
      <c r="A48" s="97" t="s">
        <v>179</v>
      </c>
      <c r="C48" s="11">
        <f>سهام!S50</f>
        <v>1060000</v>
      </c>
      <c r="E48" s="44">
        <f>سهام!Y50</f>
        <v>21656689658</v>
      </c>
      <c r="G48" s="44">
        <v>-21787948102</v>
      </c>
      <c r="I48" s="48">
        <f t="shared" si="0"/>
        <v>-131258444</v>
      </c>
      <c r="K48" s="11">
        <f t="shared" si="1"/>
        <v>1060000</v>
      </c>
      <c r="M48" s="11">
        <f t="shared" si="2"/>
        <v>21656689658</v>
      </c>
      <c r="O48" s="48">
        <f t="shared" si="3"/>
        <v>-21787948102</v>
      </c>
      <c r="Q48" s="44">
        <f t="shared" si="4"/>
        <v>-131258444</v>
      </c>
      <c r="R48" s="29"/>
      <c r="S48" s="74"/>
    </row>
    <row r="49" spans="1:19" ht="30" hidden="1" customHeight="1">
      <c r="A49" s="97" t="s">
        <v>180</v>
      </c>
      <c r="C49" s="11">
        <f>سهام!S51</f>
        <v>0</v>
      </c>
      <c r="E49" s="44">
        <f>سهام!Y51</f>
        <v>0</v>
      </c>
      <c r="G49" s="44"/>
      <c r="I49" s="48">
        <f t="shared" si="0"/>
        <v>0</v>
      </c>
      <c r="K49" s="11">
        <f t="shared" si="1"/>
        <v>0</v>
      </c>
      <c r="M49" s="11">
        <f t="shared" si="2"/>
        <v>0</v>
      </c>
      <c r="O49" s="48">
        <f t="shared" si="3"/>
        <v>0</v>
      </c>
      <c r="Q49" s="44">
        <f t="shared" si="4"/>
        <v>0</v>
      </c>
      <c r="R49" s="29"/>
      <c r="S49" s="74"/>
    </row>
    <row r="50" spans="1:19" ht="30" hidden="1" customHeight="1">
      <c r="A50" s="97" t="s">
        <v>181</v>
      </c>
      <c r="C50" s="11">
        <f>سهام!S52</f>
        <v>0</v>
      </c>
      <c r="E50" s="44">
        <f>سهام!Y52</f>
        <v>0</v>
      </c>
      <c r="G50" s="44">
        <v>0</v>
      </c>
      <c r="I50" s="48">
        <f t="shared" si="0"/>
        <v>0</v>
      </c>
      <c r="K50" s="11">
        <f t="shared" si="1"/>
        <v>0</v>
      </c>
      <c r="M50" s="11">
        <f t="shared" si="2"/>
        <v>0</v>
      </c>
      <c r="O50" s="48">
        <f t="shared" si="3"/>
        <v>0</v>
      </c>
      <c r="Q50" s="44">
        <f t="shared" si="4"/>
        <v>0</v>
      </c>
      <c r="R50" s="29"/>
      <c r="S50" s="74"/>
    </row>
    <row r="51" spans="1:19" ht="30" hidden="1" customHeight="1">
      <c r="A51" s="97" t="s">
        <v>182</v>
      </c>
      <c r="C51" s="11">
        <f>سهام!S53</f>
        <v>0</v>
      </c>
      <c r="E51" s="44">
        <f>سهام!Y53</f>
        <v>0</v>
      </c>
      <c r="G51" s="44">
        <v>0</v>
      </c>
      <c r="I51" s="48">
        <f t="shared" si="0"/>
        <v>0</v>
      </c>
      <c r="K51" s="11">
        <f t="shared" si="1"/>
        <v>0</v>
      </c>
      <c r="M51" s="11">
        <f t="shared" si="2"/>
        <v>0</v>
      </c>
      <c r="O51" s="48">
        <f t="shared" si="3"/>
        <v>0</v>
      </c>
      <c r="Q51" s="44">
        <f t="shared" si="4"/>
        <v>0</v>
      </c>
      <c r="R51" s="29"/>
      <c r="S51" s="74"/>
    </row>
    <row r="52" spans="1:19" ht="30" hidden="1" customHeight="1">
      <c r="A52" s="97" t="s">
        <v>183</v>
      </c>
      <c r="C52" s="11">
        <f>سهام!S54</f>
        <v>0</v>
      </c>
      <c r="E52" s="44">
        <f>سهام!Y54</f>
        <v>0</v>
      </c>
      <c r="G52" s="44">
        <v>0</v>
      </c>
      <c r="I52" s="48">
        <f t="shared" si="0"/>
        <v>0</v>
      </c>
      <c r="K52" s="11">
        <f t="shared" si="1"/>
        <v>0</v>
      </c>
      <c r="M52" s="11">
        <f t="shared" si="2"/>
        <v>0</v>
      </c>
      <c r="O52" s="48">
        <f t="shared" si="3"/>
        <v>0</v>
      </c>
      <c r="Q52" s="44">
        <f t="shared" si="4"/>
        <v>0</v>
      </c>
      <c r="R52" s="29"/>
      <c r="S52" s="74"/>
    </row>
    <row r="53" spans="1:19" s="25" customFormat="1" ht="30" customHeight="1" thickBot="1">
      <c r="A53" s="19" t="s">
        <v>43</v>
      </c>
      <c r="B53" s="19"/>
      <c r="C53" s="21">
        <f>SUM(C7:C52)</f>
        <v>1132690656</v>
      </c>
      <c r="D53" s="19"/>
      <c r="E53" s="21">
        <f>SUM(E7:E52)</f>
        <v>8146347958853.7334</v>
      </c>
      <c r="F53" s="19"/>
      <c r="G53" s="46">
        <f>SUM(G7:G52)</f>
        <v>-7612423775288</v>
      </c>
      <c r="H53" s="19"/>
      <c r="I53" s="75">
        <f>SUM(I7:I52)</f>
        <v>533924183565.73242</v>
      </c>
      <c r="J53" s="19"/>
      <c r="K53" s="21">
        <f>SUM(K7:K52)</f>
        <v>1132690656</v>
      </c>
      <c r="L53" s="19"/>
      <c r="M53" s="21">
        <f>SUM(M7:M52)</f>
        <v>8146347958853.7334</v>
      </c>
      <c r="N53" s="19"/>
      <c r="O53" s="46">
        <f>SUM(O7:O52)</f>
        <v>-7612423775288</v>
      </c>
      <c r="P53" s="19"/>
      <c r="Q53" s="46">
        <f>SUM(Q7:Q52)</f>
        <v>533924183565.73242</v>
      </c>
      <c r="S53" s="96"/>
    </row>
    <row r="54" spans="1:19" ht="30" customHeight="1" thickTop="1">
      <c r="S54" s="29"/>
    </row>
    <row r="55" spans="1:19" ht="30" customHeight="1">
      <c r="C55" s="11"/>
    </row>
    <row r="56" spans="1:19" ht="30" customHeight="1">
      <c r="C56" s="11"/>
      <c r="E56" s="11"/>
    </row>
    <row r="57" spans="1:19" ht="30" customHeight="1">
      <c r="E57" s="11"/>
      <c r="G57" s="11"/>
    </row>
    <row r="58" spans="1:19" ht="30" customHeight="1">
      <c r="E58" s="11"/>
      <c r="G58" s="44"/>
      <c r="S58" s="29"/>
    </row>
    <row r="59" spans="1:19" ht="30" customHeight="1">
      <c r="E59" s="11"/>
      <c r="S59" s="29"/>
    </row>
    <row r="60" spans="1:19" ht="30" customHeight="1">
      <c r="E60" s="11"/>
      <c r="S60" s="29"/>
    </row>
    <row r="61" spans="1:19" ht="30" customHeight="1">
      <c r="S61" s="29"/>
    </row>
  </sheetData>
  <autoFilter ref="A1:A61" xr:uid="{00000000-0001-0000-14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  <ignoredErrors>
    <ignoredError sqref="E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C60"/>
  <sheetViews>
    <sheetView rightToLeft="1" view="pageBreakPreview" topLeftCell="D38" zoomScaleNormal="100" zoomScaleSheetLayoutView="100" workbookViewId="0">
      <selection activeCell="Y57" sqref="Y57"/>
    </sheetView>
  </sheetViews>
  <sheetFormatPr defaultRowHeight="30" customHeight="1"/>
  <cols>
    <col min="1" max="1" width="2.140625" style="31" customWidth="1"/>
    <col min="2" max="2" width="2.5703125" style="31" customWidth="1"/>
    <col min="3" max="3" width="27.7109375" style="31" customWidth="1"/>
    <col min="4" max="4" width="1.28515625" style="31" customWidth="1"/>
    <col min="5" max="5" width="16.140625" style="31" customWidth="1"/>
    <col min="6" max="6" width="1.28515625" style="31" customWidth="1"/>
    <col min="7" max="7" width="20.7109375" style="31" customWidth="1"/>
    <col min="8" max="8" width="1.28515625" style="31" customWidth="1"/>
    <col min="9" max="9" width="21.28515625" style="31" customWidth="1"/>
    <col min="10" max="10" width="1.28515625" style="31" customWidth="1"/>
    <col min="11" max="11" width="17.140625" style="31" customWidth="1"/>
    <col min="12" max="12" width="1.28515625" style="31" customWidth="1"/>
    <col min="13" max="13" width="20.42578125" style="7" customWidth="1"/>
    <col min="14" max="14" width="1.28515625" style="31" customWidth="1"/>
    <col min="15" max="15" width="16.140625" style="28" customWidth="1"/>
    <col min="16" max="16" width="1.28515625" style="31" customWidth="1"/>
    <col min="17" max="17" width="19.28515625" style="31" customWidth="1"/>
    <col min="18" max="18" width="1.28515625" style="31" customWidth="1"/>
    <col min="19" max="19" width="14.28515625" style="31" customWidth="1"/>
    <col min="20" max="20" width="1.28515625" style="31" customWidth="1"/>
    <col min="21" max="21" width="16.28515625" style="31" customWidth="1"/>
    <col min="22" max="22" width="1.28515625" style="31" customWidth="1"/>
    <col min="23" max="23" width="21.140625" style="31" customWidth="1"/>
    <col min="24" max="24" width="1.28515625" style="31" customWidth="1"/>
    <col min="25" max="25" width="20.28515625" style="31" customWidth="1"/>
    <col min="26" max="26" width="1.28515625" style="31" customWidth="1"/>
    <col min="27" max="27" width="22" style="31" bestFit="1" customWidth="1"/>
    <col min="28" max="28" width="0.28515625" style="33" customWidth="1"/>
    <col min="29" max="29" width="10.140625" style="33" customWidth="1"/>
    <col min="30" max="30" width="14.85546875" style="16" bestFit="1" customWidth="1"/>
    <col min="31" max="31" width="9.140625" style="16" customWidth="1"/>
    <col min="32" max="16384" width="9.140625" style="16"/>
  </cols>
  <sheetData>
    <row r="1" spans="1:29" ht="30" customHeight="1">
      <c r="A1" s="125" t="s">
        <v>189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1:29" ht="30" customHeight="1">
      <c r="A2" s="125" t="s">
        <v>108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1:29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</row>
    <row r="4" spans="1:29" ht="30" customHeight="1">
      <c r="A4" s="55" t="s">
        <v>1</v>
      </c>
      <c r="B4" s="132" t="s">
        <v>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</row>
    <row r="5" spans="1:29" ht="30" customHeight="1">
      <c r="A5" s="133" t="s">
        <v>3</v>
      </c>
      <c r="B5" s="133"/>
      <c r="C5" s="126" t="s">
        <v>4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29" ht="30" customHeight="1">
      <c r="A6" s="141"/>
      <c r="B6" s="141"/>
      <c r="C6" s="141"/>
      <c r="D6" s="7"/>
      <c r="E6" s="127" t="s">
        <v>174</v>
      </c>
      <c r="F6" s="127"/>
      <c r="G6" s="127"/>
      <c r="H6" s="127"/>
      <c r="I6" s="127"/>
      <c r="J6" s="7"/>
      <c r="K6" s="134" t="s">
        <v>6</v>
      </c>
      <c r="L6" s="134"/>
      <c r="M6" s="134"/>
      <c r="N6" s="134"/>
      <c r="O6" s="134"/>
      <c r="P6" s="134"/>
      <c r="Q6" s="134"/>
      <c r="R6" s="7"/>
      <c r="S6" s="127" t="s">
        <v>191</v>
      </c>
      <c r="T6" s="127"/>
      <c r="U6" s="127"/>
      <c r="V6" s="127"/>
      <c r="W6" s="127"/>
      <c r="X6" s="127"/>
      <c r="Y6" s="127"/>
      <c r="Z6" s="127"/>
      <c r="AA6" s="127"/>
    </row>
    <row r="7" spans="1:29" ht="30" customHeight="1">
      <c r="A7" s="125" t="s">
        <v>106</v>
      </c>
      <c r="B7" s="125"/>
      <c r="C7" s="125"/>
      <c r="D7" s="7"/>
      <c r="E7" s="136" t="s">
        <v>9</v>
      </c>
      <c r="F7" s="8"/>
      <c r="G7" s="136" t="s">
        <v>10</v>
      </c>
      <c r="H7" s="8"/>
      <c r="I7" s="136" t="s">
        <v>11</v>
      </c>
      <c r="J7" s="7"/>
      <c r="K7" s="135" t="s">
        <v>7</v>
      </c>
      <c r="L7" s="135"/>
      <c r="M7" s="135"/>
      <c r="N7" s="8"/>
      <c r="O7" s="135" t="s">
        <v>8</v>
      </c>
      <c r="P7" s="135"/>
      <c r="Q7" s="135"/>
      <c r="R7" s="7"/>
      <c r="S7" s="136" t="s">
        <v>9</v>
      </c>
      <c r="T7" s="8"/>
      <c r="U7" s="136" t="s">
        <v>13</v>
      </c>
      <c r="V7" s="8"/>
      <c r="W7" s="136" t="s">
        <v>10</v>
      </c>
      <c r="X7" s="8"/>
      <c r="Y7" s="136" t="s">
        <v>11</v>
      </c>
      <c r="Z7" s="8"/>
      <c r="AA7" s="137" t="s">
        <v>14</v>
      </c>
    </row>
    <row r="8" spans="1:29" ht="30" customHeight="1">
      <c r="A8" s="134"/>
      <c r="B8" s="134"/>
      <c r="C8" s="134"/>
      <c r="D8" s="7"/>
      <c r="E8" s="134"/>
      <c r="F8" s="7"/>
      <c r="G8" s="134"/>
      <c r="H8" s="7"/>
      <c r="I8" s="134"/>
      <c r="J8" s="7"/>
      <c r="K8" s="2" t="s">
        <v>9</v>
      </c>
      <c r="L8" s="8"/>
      <c r="M8" s="2" t="s">
        <v>10</v>
      </c>
      <c r="N8" s="7"/>
      <c r="O8" s="49" t="s">
        <v>9</v>
      </c>
      <c r="P8" s="8"/>
      <c r="Q8" s="2" t="s">
        <v>12</v>
      </c>
      <c r="R8" s="7"/>
      <c r="S8" s="134"/>
      <c r="T8" s="7"/>
      <c r="U8" s="134"/>
      <c r="V8" s="7"/>
      <c r="W8" s="134"/>
      <c r="X8" s="7"/>
      <c r="Y8" s="134"/>
      <c r="Z8" s="7"/>
      <c r="AA8" s="138"/>
    </row>
    <row r="9" spans="1:29" ht="30" hidden="1" customHeight="1">
      <c r="A9" s="140" t="s">
        <v>15</v>
      </c>
      <c r="B9" s="140"/>
      <c r="C9" s="140"/>
      <c r="D9" s="7"/>
      <c r="E9" s="9">
        <v>0</v>
      </c>
      <c r="F9" s="7"/>
      <c r="G9" s="9">
        <v>0</v>
      </c>
      <c r="H9" s="7"/>
      <c r="I9" s="9">
        <v>0</v>
      </c>
      <c r="J9" s="7"/>
      <c r="K9" s="9">
        <v>0</v>
      </c>
      <c r="L9" s="7"/>
      <c r="M9" s="9">
        <v>0</v>
      </c>
      <c r="N9" s="7"/>
      <c r="O9" s="56">
        <v>0</v>
      </c>
      <c r="P9" s="57"/>
      <c r="Q9" s="32">
        <v>0</v>
      </c>
      <c r="R9" s="7"/>
      <c r="S9" s="11">
        <f>E9+K9+O9</f>
        <v>0</v>
      </c>
      <c r="T9" s="7"/>
      <c r="U9" s="9">
        <v>0</v>
      </c>
      <c r="V9" s="7"/>
      <c r="W9" s="11">
        <v>0</v>
      </c>
      <c r="X9" s="7"/>
      <c r="Y9" s="11">
        <v>0</v>
      </c>
      <c r="Z9" s="7"/>
      <c r="AA9" s="94">
        <f>Y9/8520479489351</f>
        <v>0</v>
      </c>
      <c r="AC9" s="36"/>
    </row>
    <row r="10" spans="1:29" ht="30" customHeight="1">
      <c r="A10" s="139" t="s">
        <v>16</v>
      </c>
      <c r="B10" s="139"/>
      <c r="C10" s="139"/>
      <c r="D10" s="7"/>
      <c r="E10" s="11">
        <v>5999986</v>
      </c>
      <c r="F10" s="7"/>
      <c r="G10" s="11">
        <v>39294419936</v>
      </c>
      <c r="H10" s="7"/>
      <c r="I10" s="11">
        <v>48581425843.075203</v>
      </c>
      <c r="J10" s="7"/>
      <c r="K10" s="11">
        <v>0</v>
      </c>
      <c r="L10" s="7"/>
      <c r="M10" s="11">
        <v>0</v>
      </c>
      <c r="N10" s="7"/>
      <c r="O10" s="50">
        <v>-144218</v>
      </c>
      <c r="P10" s="57"/>
      <c r="Q10" s="51">
        <v>1934755210</v>
      </c>
      <c r="R10" s="7"/>
      <c r="S10" s="11">
        <f t="shared" ref="S10:S54" si="0">E10+K10+O10</f>
        <v>5855768</v>
      </c>
      <c r="T10" s="7"/>
      <c r="U10" s="11">
        <v>13520</v>
      </c>
      <c r="V10" s="7"/>
      <c r="W10" s="11">
        <v>38349923957</v>
      </c>
      <c r="X10" s="7"/>
      <c r="Y10" s="11">
        <v>78557999388.627197</v>
      </c>
      <c r="Z10" s="7"/>
      <c r="AA10" s="94">
        <f>(Y10/8520479489351)*100</f>
        <v>0.92199035848639677</v>
      </c>
      <c r="AB10" s="16"/>
      <c r="AC10" s="16"/>
    </row>
    <row r="11" spans="1:29" ht="30" customHeight="1">
      <c r="A11" s="139" t="s">
        <v>18</v>
      </c>
      <c r="B11" s="139"/>
      <c r="C11" s="139"/>
      <c r="D11" s="7"/>
      <c r="E11" s="11">
        <v>41456814</v>
      </c>
      <c r="F11" s="7"/>
      <c r="G11" s="11">
        <v>141669366041</v>
      </c>
      <c r="H11" s="7"/>
      <c r="I11" s="11">
        <v>211029490006.51099</v>
      </c>
      <c r="J11" s="7"/>
      <c r="K11" s="11">
        <v>0</v>
      </c>
      <c r="L11" s="7"/>
      <c r="M11" s="11">
        <v>0</v>
      </c>
      <c r="N11" s="7"/>
      <c r="O11" s="50">
        <v>-9974869</v>
      </c>
      <c r="P11" s="7"/>
      <c r="Q11" s="11">
        <v>47696610873</v>
      </c>
      <c r="R11" s="7"/>
      <c r="S11" s="11">
        <f t="shared" si="0"/>
        <v>31481945</v>
      </c>
      <c r="T11" s="7"/>
      <c r="U11" s="11">
        <v>4440</v>
      </c>
      <c r="V11" s="7"/>
      <c r="W11" s="11">
        <v>107582487879</v>
      </c>
      <c r="X11" s="7"/>
      <c r="Y11" s="11">
        <v>138699337669.26599</v>
      </c>
      <c r="Z11" s="7"/>
      <c r="AA11" s="94">
        <f t="shared" ref="AA11:AA54" si="1">(Y11/8520479489351)*100</f>
        <v>1.6278348870226624</v>
      </c>
    </row>
    <row r="12" spans="1:29" ht="30" customHeight="1">
      <c r="A12" s="139" t="s">
        <v>19</v>
      </c>
      <c r="B12" s="139"/>
      <c r="C12" s="139"/>
      <c r="D12" s="7"/>
      <c r="E12" s="11">
        <v>9254901</v>
      </c>
      <c r="F12" s="7"/>
      <c r="G12" s="11">
        <v>308025263495</v>
      </c>
      <c r="H12" s="7"/>
      <c r="I12" s="11">
        <v>427026268610.05499</v>
      </c>
      <c r="J12" s="7"/>
      <c r="K12" s="11">
        <f>560000+31147081</f>
        <v>31707081</v>
      </c>
      <c r="L12" s="7"/>
      <c r="M12" s="11">
        <v>25906942333</v>
      </c>
      <c r="N12" s="7"/>
      <c r="O12" s="50">
        <v>-304901</v>
      </c>
      <c r="P12" s="7"/>
      <c r="Q12" s="11">
        <v>14698510042</v>
      </c>
      <c r="R12" s="7"/>
      <c r="S12" s="11">
        <f t="shared" si="0"/>
        <v>40657081</v>
      </c>
      <c r="T12" s="7"/>
      <c r="U12" s="11">
        <v>10816</v>
      </c>
      <c r="V12" s="7"/>
      <c r="W12" s="11">
        <v>323617942121</v>
      </c>
      <c r="X12" s="7"/>
      <c r="Y12" s="11">
        <v>436347743878.01801</v>
      </c>
      <c r="Z12" s="7"/>
      <c r="AA12" s="94">
        <f t="shared" si="1"/>
        <v>5.1211641835811088</v>
      </c>
    </row>
    <row r="13" spans="1:29" ht="30" customHeight="1">
      <c r="A13" s="139" t="s">
        <v>20</v>
      </c>
      <c r="B13" s="139"/>
      <c r="C13" s="139"/>
      <c r="D13" s="7"/>
      <c r="E13" s="11">
        <v>7187819</v>
      </c>
      <c r="F13" s="7"/>
      <c r="G13" s="11">
        <v>81539813398</v>
      </c>
      <c r="H13" s="7"/>
      <c r="I13" s="11">
        <v>103417728807.38499</v>
      </c>
      <c r="J13" s="7"/>
      <c r="K13" s="11">
        <v>10303</v>
      </c>
      <c r="L13" s="7"/>
      <c r="M13" s="11">
        <v>143076689</v>
      </c>
      <c r="N13" s="7"/>
      <c r="O13" s="50">
        <v>-699415</v>
      </c>
      <c r="P13" s="7"/>
      <c r="Q13" s="11">
        <v>9628847084</v>
      </c>
      <c r="R13" s="7"/>
      <c r="S13" s="11">
        <f t="shared" si="0"/>
        <v>6498707</v>
      </c>
      <c r="T13" s="7"/>
      <c r="U13" s="11">
        <v>14400</v>
      </c>
      <c r="V13" s="7"/>
      <c r="W13" s="11">
        <v>73748563419</v>
      </c>
      <c r="X13" s="7"/>
      <c r="Y13" s="11">
        <v>92857996726.416</v>
      </c>
      <c r="Z13" s="7"/>
      <c r="AA13" s="94">
        <f t="shared" si="1"/>
        <v>1.0898212576237178</v>
      </c>
    </row>
    <row r="14" spans="1:29" ht="30" customHeight="1">
      <c r="A14" s="139" t="s">
        <v>121</v>
      </c>
      <c r="B14" s="139"/>
      <c r="C14" s="139"/>
      <c r="D14" s="7"/>
      <c r="E14" s="11">
        <v>63290974</v>
      </c>
      <c r="F14" s="7"/>
      <c r="G14" s="11">
        <v>37524611843</v>
      </c>
      <c r="H14" s="7"/>
      <c r="I14" s="11">
        <v>95898248995.286499</v>
      </c>
      <c r="J14" s="7"/>
      <c r="K14" s="11">
        <v>43963693</v>
      </c>
      <c r="L14" s="7"/>
      <c r="M14" s="30">
        <v>72856546171</v>
      </c>
      <c r="N14" s="7"/>
      <c r="O14" s="48">
        <v>-42724283</v>
      </c>
      <c r="P14" s="7"/>
      <c r="Q14" s="11">
        <v>68314883650</v>
      </c>
      <c r="R14" s="7"/>
      <c r="S14" s="11">
        <f t="shared" si="0"/>
        <v>64530384</v>
      </c>
      <c r="T14" s="7"/>
      <c r="U14" s="11">
        <v>1807</v>
      </c>
      <c r="V14" s="7"/>
      <c r="W14" s="11">
        <v>84362869570</v>
      </c>
      <c r="X14" s="7"/>
      <c r="Y14" s="11">
        <v>115705036385.946</v>
      </c>
      <c r="Z14" s="7"/>
      <c r="AA14" s="94">
        <f t="shared" si="1"/>
        <v>1.3579639095494047</v>
      </c>
    </row>
    <row r="15" spans="1:29" ht="30" customHeight="1">
      <c r="A15" s="139" t="s">
        <v>130</v>
      </c>
      <c r="B15" s="139"/>
      <c r="C15" s="139"/>
      <c r="D15" s="7"/>
      <c r="E15" s="11">
        <v>153412586</v>
      </c>
      <c r="F15" s="7"/>
      <c r="G15" s="11">
        <v>532048064655</v>
      </c>
      <c r="H15" s="7"/>
      <c r="I15" s="11">
        <v>799190210228.65503</v>
      </c>
      <c r="J15" s="7"/>
      <c r="K15" s="11">
        <f>11800000+26281651</f>
        <v>38081651</v>
      </c>
      <c r="L15" s="7"/>
      <c r="M15" s="11">
        <v>60881757525</v>
      </c>
      <c r="N15" s="7"/>
      <c r="O15" s="50">
        <v>-3005547</v>
      </c>
      <c r="P15" s="57"/>
      <c r="Q15" s="51">
        <v>14785685520</v>
      </c>
      <c r="R15" s="7"/>
      <c r="S15" s="11">
        <f t="shared" si="0"/>
        <v>188488690</v>
      </c>
      <c r="T15" s="7"/>
      <c r="U15" s="11">
        <v>5500</v>
      </c>
      <c r="V15" s="7"/>
      <c r="W15" s="11">
        <v>655616696443</v>
      </c>
      <c r="X15" s="7"/>
      <c r="Y15" s="11">
        <v>1028674198344.65</v>
      </c>
      <c r="Z15" s="7"/>
      <c r="AA15" s="94">
        <f t="shared" si="1"/>
        <v>12.072961382399896</v>
      </c>
    </row>
    <row r="16" spans="1:29" ht="30" customHeight="1">
      <c r="A16" s="139" t="s">
        <v>170</v>
      </c>
      <c r="B16" s="139"/>
      <c r="C16" s="139"/>
      <c r="D16" s="7"/>
      <c r="E16" s="11">
        <v>25781651</v>
      </c>
      <c r="F16" s="7"/>
      <c r="G16" s="11">
        <v>45361462615</v>
      </c>
      <c r="H16" s="7"/>
      <c r="I16" s="11">
        <v>84677607753.018707</v>
      </c>
      <c r="J16" s="7"/>
      <c r="K16" s="11">
        <v>500000</v>
      </c>
      <c r="L16" s="7"/>
      <c r="M16" s="11">
        <v>1599249047</v>
      </c>
      <c r="N16" s="7"/>
      <c r="O16" s="50">
        <v>-26281651</v>
      </c>
      <c r="P16" s="57"/>
      <c r="Q16" s="51">
        <v>0</v>
      </c>
      <c r="R16" s="7"/>
      <c r="S16" s="11">
        <f t="shared" si="0"/>
        <v>0</v>
      </c>
      <c r="T16" s="7"/>
      <c r="U16" s="11">
        <v>0</v>
      </c>
      <c r="V16" s="7"/>
      <c r="W16" s="11">
        <v>0</v>
      </c>
      <c r="X16" s="7"/>
      <c r="Y16" s="11">
        <v>0</v>
      </c>
      <c r="Z16" s="7"/>
      <c r="AA16" s="94">
        <f t="shared" si="1"/>
        <v>0</v>
      </c>
    </row>
    <row r="17" spans="1:27" ht="30" customHeight="1">
      <c r="A17" s="139" t="s">
        <v>22</v>
      </c>
      <c r="B17" s="139"/>
      <c r="C17" s="139"/>
      <c r="D17" s="7"/>
      <c r="E17" s="11">
        <v>22412471</v>
      </c>
      <c r="F17" s="7"/>
      <c r="G17" s="11">
        <v>148482716406</v>
      </c>
      <c r="H17" s="7"/>
      <c r="I17" s="11">
        <v>322246335461.97302</v>
      </c>
      <c r="J17" s="7"/>
      <c r="K17" s="11">
        <v>2457999</v>
      </c>
      <c r="L17" s="7"/>
      <c r="M17" s="11">
        <v>39919623568</v>
      </c>
      <c r="N17" s="7"/>
      <c r="O17" s="50">
        <v>-9343030</v>
      </c>
      <c r="P17" s="57"/>
      <c r="Q17" s="51">
        <v>151414991012</v>
      </c>
      <c r="R17" s="7"/>
      <c r="S17" s="11">
        <f t="shared" si="0"/>
        <v>15527440</v>
      </c>
      <c r="T17" s="7"/>
      <c r="U17" s="11">
        <v>17640</v>
      </c>
      <c r="V17" s="7"/>
      <c r="W17" s="11">
        <v>121369898044</v>
      </c>
      <c r="X17" s="7"/>
      <c r="Y17" s="11">
        <v>271786763358.43201</v>
      </c>
      <c r="Z17" s="7"/>
      <c r="AA17" s="94">
        <f t="shared" si="1"/>
        <v>3.1898059692311262</v>
      </c>
    </row>
    <row r="18" spans="1:27" ht="30" customHeight="1">
      <c r="A18" s="139" t="s">
        <v>23</v>
      </c>
      <c r="B18" s="139"/>
      <c r="C18" s="139"/>
      <c r="D18" s="7"/>
      <c r="E18" s="11">
        <v>33761577</v>
      </c>
      <c r="F18" s="7"/>
      <c r="G18" s="11">
        <v>90597681950</v>
      </c>
      <c r="H18" s="7"/>
      <c r="I18" s="11">
        <v>101071310229.536</v>
      </c>
      <c r="J18" s="7"/>
      <c r="K18" s="11">
        <f>1600000+3124999</f>
        <v>4724999</v>
      </c>
      <c r="L18" s="7"/>
      <c r="M18" s="11">
        <v>4782306188</v>
      </c>
      <c r="N18" s="7"/>
      <c r="O18" s="50">
        <v>-16639611</v>
      </c>
      <c r="P18" s="57"/>
      <c r="Q18" s="51">
        <v>45756278385</v>
      </c>
      <c r="R18" s="7"/>
      <c r="S18" s="11">
        <f t="shared" si="0"/>
        <v>21846965</v>
      </c>
      <c r="T18" s="7"/>
      <c r="U18" s="11">
        <v>2876</v>
      </c>
      <c r="V18" s="7"/>
      <c r="W18" s="30">
        <v>58743720176</v>
      </c>
      <c r="X18" s="7"/>
      <c r="Y18" s="11">
        <v>62346180974.541801</v>
      </c>
      <c r="Z18" s="7"/>
      <c r="AA18" s="94">
        <f t="shared" si="1"/>
        <v>0.73172150760368382</v>
      </c>
    </row>
    <row r="19" spans="1:27" ht="30" customHeight="1">
      <c r="A19" s="139" t="s">
        <v>158</v>
      </c>
      <c r="B19" s="139"/>
      <c r="C19" s="139"/>
      <c r="D19" s="7"/>
      <c r="E19" s="11">
        <v>3124999</v>
      </c>
      <c r="F19" s="7"/>
      <c r="G19" s="11">
        <v>4990623403</v>
      </c>
      <c r="H19" s="7"/>
      <c r="I19" s="11">
        <v>5733458259.0427704</v>
      </c>
      <c r="J19" s="7"/>
      <c r="K19" s="11">
        <v>0</v>
      </c>
      <c r="L19" s="7"/>
      <c r="M19" s="11">
        <v>0</v>
      </c>
      <c r="N19" s="7"/>
      <c r="O19" s="50">
        <v>-3124999</v>
      </c>
      <c r="P19" s="57"/>
      <c r="Q19" s="51">
        <v>0</v>
      </c>
      <c r="R19" s="7"/>
      <c r="S19" s="11">
        <f t="shared" si="0"/>
        <v>0</v>
      </c>
      <c r="T19" s="7"/>
      <c r="U19" s="11">
        <v>0</v>
      </c>
      <c r="V19" s="7"/>
      <c r="W19" s="11">
        <v>0</v>
      </c>
      <c r="X19" s="7"/>
      <c r="Y19" s="11">
        <v>0</v>
      </c>
      <c r="Z19" s="7"/>
      <c r="AA19" s="94">
        <f t="shared" si="1"/>
        <v>0</v>
      </c>
    </row>
    <row r="20" spans="1:27" ht="30" customHeight="1">
      <c r="A20" s="139" t="s">
        <v>135</v>
      </c>
      <c r="B20" s="139"/>
      <c r="C20" s="139"/>
      <c r="D20" s="7"/>
      <c r="E20" s="11">
        <v>39983183</v>
      </c>
      <c r="F20" s="7"/>
      <c r="G20" s="11">
        <v>181026399314</v>
      </c>
      <c r="H20" s="7"/>
      <c r="I20" s="11">
        <v>317789645093.23401</v>
      </c>
      <c r="J20" s="7"/>
      <c r="K20" s="11">
        <v>0</v>
      </c>
      <c r="L20" s="7"/>
      <c r="M20" s="11">
        <v>0</v>
      </c>
      <c r="N20" s="7"/>
      <c r="O20" s="50">
        <v>-7367519</v>
      </c>
      <c r="P20" s="57"/>
      <c r="Q20" s="51">
        <v>55190151860</v>
      </c>
      <c r="R20" s="7"/>
      <c r="S20" s="11">
        <f t="shared" si="0"/>
        <v>32615664</v>
      </c>
      <c r="T20" s="7"/>
      <c r="U20" s="11">
        <v>7670</v>
      </c>
      <c r="V20" s="7"/>
      <c r="W20" s="11">
        <v>147669489329</v>
      </c>
      <c r="X20" s="7"/>
      <c r="Y20" s="11">
        <v>248228389515.53799</v>
      </c>
      <c r="Z20" s="7"/>
      <c r="AA20" s="94">
        <f t="shared" si="1"/>
        <v>2.9133147943818996</v>
      </c>
    </row>
    <row r="21" spans="1:27" ht="30" customHeight="1">
      <c r="A21" s="139" t="s">
        <v>24</v>
      </c>
      <c r="B21" s="139"/>
      <c r="C21" s="139"/>
      <c r="D21" s="7"/>
      <c r="E21" s="11">
        <v>5305151</v>
      </c>
      <c r="F21" s="7"/>
      <c r="G21" s="11">
        <v>79909976686</v>
      </c>
      <c r="H21" s="7"/>
      <c r="I21" s="11">
        <v>141552783294.685</v>
      </c>
      <c r="J21" s="7"/>
      <c r="K21" s="11">
        <v>2600000</v>
      </c>
      <c r="L21" s="7"/>
      <c r="M21" s="30">
        <v>74033382129</v>
      </c>
      <c r="N21" s="7"/>
      <c r="O21" s="50">
        <v>-2605151</v>
      </c>
      <c r="P21" s="7"/>
      <c r="Q21" s="51">
        <v>74680455525</v>
      </c>
      <c r="R21" s="7"/>
      <c r="S21" s="11">
        <f t="shared" si="0"/>
        <v>5300000</v>
      </c>
      <c r="T21" s="7"/>
      <c r="U21" s="11">
        <v>32200</v>
      </c>
      <c r="V21" s="7"/>
      <c r="W21" s="11">
        <v>108577267354</v>
      </c>
      <c r="X21" s="7"/>
      <c r="Y21" s="11">
        <v>169340798200</v>
      </c>
      <c r="Z21" s="7"/>
      <c r="AA21" s="94">
        <f t="shared" si="1"/>
        <v>1.9874562037458596</v>
      </c>
    </row>
    <row r="22" spans="1:27" ht="30" customHeight="1">
      <c r="A22" s="139" t="s">
        <v>25</v>
      </c>
      <c r="B22" s="139"/>
      <c r="C22" s="139"/>
      <c r="D22" s="7"/>
      <c r="E22" s="11">
        <v>25152298</v>
      </c>
      <c r="F22" s="7"/>
      <c r="G22" s="11">
        <v>63238176344</v>
      </c>
      <c r="H22" s="7"/>
      <c r="I22" s="11">
        <v>81362658600.859604</v>
      </c>
      <c r="J22" s="7"/>
      <c r="K22" s="11">
        <v>5200000</v>
      </c>
      <c r="L22" s="7"/>
      <c r="M22" s="11">
        <v>16992563659</v>
      </c>
      <c r="N22" s="7"/>
      <c r="O22" s="50">
        <v>-8000000</v>
      </c>
      <c r="P22" s="7"/>
      <c r="Q22" s="51">
        <v>23257669267</v>
      </c>
      <c r="R22" s="7"/>
      <c r="S22" s="11">
        <f t="shared" si="0"/>
        <v>22352298</v>
      </c>
      <c r="T22" s="7"/>
      <c r="U22" s="11">
        <v>3060</v>
      </c>
      <c r="V22" s="7"/>
      <c r="W22" s="11">
        <v>59084205398</v>
      </c>
      <c r="X22" s="7"/>
      <c r="Y22" s="11">
        <v>67869315093.567596</v>
      </c>
      <c r="Z22" s="7"/>
      <c r="AA22" s="94">
        <f t="shared" si="1"/>
        <v>0.79654337738141956</v>
      </c>
    </row>
    <row r="23" spans="1:27" ht="30" customHeight="1">
      <c r="A23" s="139" t="s">
        <v>27</v>
      </c>
      <c r="B23" s="139"/>
      <c r="C23" s="139"/>
      <c r="D23" s="7"/>
      <c r="E23" s="11">
        <v>17255628</v>
      </c>
      <c r="F23" s="7"/>
      <c r="G23" s="11">
        <v>209872464275</v>
      </c>
      <c r="H23" s="7"/>
      <c r="I23" s="11">
        <v>237485496478.41699</v>
      </c>
      <c r="J23" s="7"/>
      <c r="K23" s="11">
        <v>1016065</v>
      </c>
      <c r="L23" s="7"/>
      <c r="M23" s="11">
        <v>14083048952</v>
      </c>
      <c r="N23" s="7"/>
      <c r="O23" s="50">
        <v>-882779</v>
      </c>
      <c r="P23" s="7"/>
      <c r="Q23" s="51">
        <v>11974318081</v>
      </c>
      <c r="R23" s="7"/>
      <c r="S23" s="11">
        <f t="shared" si="0"/>
        <v>17388914</v>
      </c>
      <c r="T23" s="7"/>
      <c r="U23" s="11">
        <v>14590</v>
      </c>
      <c r="V23" s="7"/>
      <c r="W23" s="11">
        <v>213135321352</v>
      </c>
      <c r="X23" s="7"/>
      <c r="Y23" s="11">
        <v>251743121366.84</v>
      </c>
      <c r="Z23" s="7"/>
      <c r="AA23" s="94">
        <f t="shared" si="1"/>
        <v>2.9545651941474849</v>
      </c>
    </row>
    <row r="24" spans="1:27" ht="30" customHeight="1">
      <c r="A24" s="139" t="s">
        <v>28</v>
      </c>
      <c r="B24" s="139"/>
      <c r="C24" s="139"/>
      <c r="D24" s="7"/>
      <c r="E24" s="11">
        <v>5113203</v>
      </c>
      <c r="F24" s="7"/>
      <c r="G24" s="11">
        <v>40076789348</v>
      </c>
      <c r="H24" s="7"/>
      <c r="I24" s="11">
        <v>85237789405.608002</v>
      </c>
      <c r="J24" s="7"/>
      <c r="K24" s="11">
        <v>500000</v>
      </c>
      <c r="L24" s="7"/>
      <c r="M24" s="11">
        <v>7989226708</v>
      </c>
      <c r="N24" s="7"/>
      <c r="O24" s="50">
        <v>-758491</v>
      </c>
      <c r="P24" s="7"/>
      <c r="Q24" s="51">
        <v>11046661122</v>
      </c>
      <c r="R24" s="7"/>
      <c r="S24" s="11">
        <f t="shared" si="0"/>
        <v>4854712</v>
      </c>
      <c r="T24" s="7"/>
      <c r="U24" s="11">
        <v>16620</v>
      </c>
      <c r="V24" s="7"/>
      <c r="W24" s="11">
        <v>41897374779</v>
      </c>
      <c r="X24" s="7"/>
      <c r="Y24" s="11">
        <v>80061615967.108795</v>
      </c>
      <c r="Z24" s="7"/>
      <c r="AA24" s="94">
        <f t="shared" si="1"/>
        <v>0.93963744724895815</v>
      </c>
    </row>
    <row r="25" spans="1:27" ht="30" customHeight="1">
      <c r="A25" s="139" t="s">
        <v>29</v>
      </c>
      <c r="B25" s="139"/>
      <c r="C25" s="139"/>
      <c r="D25" s="7"/>
      <c r="E25" s="11">
        <v>54815370</v>
      </c>
      <c r="F25" s="7"/>
      <c r="G25" s="11">
        <v>245365631720</v>
      </c>
      <c r="H25" s="7"/>
      <c r="I25" s="11">
        <v>889303431554.86499</v>
      </c>
      <c r="J25" s="7"/>
      <c r="K25" s="11">
        <v>5146561</v>
      </c>
      <c r="L25" s="7"/>
      <c r="M25" s="11">
        <v>91202868623</v>
      </c>
      <c r="N25" s="7"/>
      <c r="O25" s="50">
        <v>-10215370</v>
      </c>
      <c r="P25" s="7"/>
      <c r="Q25" s="51">
        <v>173953042286</v>
      </c>
      <c r="R25" s="7"/>
      <c r="S25" s="11">
        <f t="shared" si="0"/>
        <v>49746561</v>
      </c>
      <c r="T25" s="7"/>
      <c r="U25" s="11">
        <v>19700</v>
      </c>
      <c r="V25" s="7"/>
      <c r="W25" s="11">
        <v>289380993896</v>
      </c>
      <c r="X25" s="7"/>
      <c r="Y25" s="11">
        <v>972431795644.35901</v>
      </c>
      <c r="Z25" s="7"/>
      <c r="AA25" s="94">
        <f t="shared" si="1"/>
        <v>11.412876433300687</v>
      </c>
    </row>
    <row r="26" spans="1:27" ht="30" customHeight="1">
      <c r="A26" s="139" t="s">
        <v>30</v>
      </c>
      <c r="B26" s="139"/>
      <c r="C26" s="139"/>
      <c r="D26" s="7"/>
      <c r="E26" s="11">
        <v>55219814</v>
      </c>
      <c r="F26" s="7"/>
      <c r="G26" s="11">
        <v>344650836550</v>
      </c>
      <c r="H26" s="7"/>
      <c r="I26" s="11">
        <v>789018693664.03198</v>
      </c>
      <c r="J26" s="7"/>
      <c r="K26" s="11">
        <v>0</v>
      </c>
      <c r="L26" s="7"/>
      <c r="M26" s="11">
        <v>0</v>
      </c>
      <c r="N26" s="7"/>
      <c r="O26" s="50">
        <v>-15746369</v>
      </c>
      <c r="P26" s="7"/>
      <c r="Q26" s="51">
        <v>213501456863</v>
      </c>
      <c r="R26" s="7"/>
      <c r="S26" s="11">
        <f t="shared" si="0"/>
        <v>39473445</v>
      </c>
      <c r="T26" s="7"/>
      <c r="U26" s="11">
        <v>14090</v>
      </c>
      <c r="V26" s="7"/>
      <c r="W26" s="11">
        <v>246370910307</v>
      </c>
      <c r="X26" s="7"/>
      <c r="Y26" s="11">
        <v>551881562156.41296</v>
      </c>
      <c r="Z26" s="7"/>
      <c r="AA26" s="94">
        <f t="shared" si="1"/>
        <v>6.4771186040194255</v>
      </c>
    </row>
    <row r="27" spans="1:27" ht="30" customHeight="1">
      <c r="A27" s="139" t="s">
        <v>31</v>
      </c>
      <c r="B27" s="139"/>
      <c r="C27" s="139"/>
      <c r="D27" s="7"/>
      <c r="E27" s="11">
        <v>153617768</v>
      </c>
      <c r="F27" s="7"/>
      <c r="G27" s="11">
        <v>301504780016</v>
      </c>
      <c r="H27" s="7"/>
      <c r="I27" s="11">
        <v>552712277421.08301</v>
      </c>
      <c r="J27" s="7"/>
      <c r="K27" s="11">
        <v>11100000</v>
      </c>
      <c r="L27" s="7"/>
      <c r="M27" s="11">
        <v>38711530897</v>
      </c>
      <c r="N27" s="7"/>
      <c r="O27" s="50">
        <v>-6649403</v>
      </c>
      <c r="P27" s="7"/>
      <c r="Q27" s="51">
        <v>19675948028</v>
      </c>
      <c r="R27" s="7"/>
      <c r="S27" s="11">
        <f t="shared" si="0"/>
        <v>158068365</v>
      </c>
      <c r="T27" s="7"/>
      <c r="U27" s="11">
        <v>2661</v>
      </c>
      <c r="V27" s="7"/>
      <c r="W27" s="11">
        <v>326489661342</v>
      </c>
      <c r="X27" s="7"/>
      <c r="Y27" s="11">
        <v>417368527289.08197</v>
      </c>
      <c r="Z27" s="7"/>
      <c r="AA27" s="94">
        <f t="shared" si="1"/>
        <v>4.8984159613401372</v>
      </c>
    </row>
    <row r="28" spans="1:27" ht="30" customHeight="1">
      <c r="A28" s="139" t="s">
        <v>32</v>
      </c>
      <c r="B28" s="139"/>
      <c r="C28" s="139"/>
      <c r="D28" s="7"/>
      <c r="E28" s="11">
        <v>272331217</v>
      </c>
      <c r="F28" s="7"/>
      <c r="G28" s="11">
        <v>771839396037</v>
      </c>
      <c r="H28" s="7"/>
      <c r="I28" s="11">
        <v>1391664397966.8401</v>
      </c>
      <c r="J28" s="7"/>
      <c r="K28" s="11">
        <v>7100000</v>
      </c>
      <c r="L28" s="7"/>
      <c r="M28" s="30">
        <v>34454858171</v>
      </c>
      <c r="N28" s="7"/>
      <c r="O28" s="44">
        <v>-25222066</v>
      </c>
      <c r="P28" s="7"/>
      <c r="Q28" s="44">
        <v>123077032754</v>
      </c>
      <c r="R28" s="7"/>
      <c r="S28" s="11">
        <f t="shared" si="0"/>
        <v>254209151</v>
      </c>
      <c r="T28" s="7"/>
      <c r="U28" s="11">
        <v>5540</v>
      </c>
      <c r="V28" s="7"/>
      <c r="W28" s="11">
        <v>733516390970</v>
      </c>
      <c r="X28" s="7"/>
      <c r="Y28" s="11">
        <v>1397432393015.75</v>
      </c>
      <c r="Z28" s="7"/>
      <c r="AA28" s="94">
        <f t="shared" si="1"/>
        <v>16.400865640980395</v>
      </c>
    </row>
    <row r="29" spans="1:27" ht="30" customHeight="1">
      <c r="A29" s="139" t="s">
        <v>131</v>
      </c>
      <c r="B29" s="139"/>
      <c r="C29" s="139"/>
      <c r="D29" s="7"/>
      <c r="E29" s="11">
        <v>83380000</v>
      </c>
      <c r="F29" s="7"/>
      <c r="G29" s="11">
        <v>232998280031</v>
      </c>
      <c r="H29" s="7"/>
      <c r="I29" s="11">
        <v>546054119160</v>
      </c>
      <c r="J29" s="7"/>
      <c r="K29" s="11">
        <v>6830000</v>
      </c>
      <c r="L29" s="7"/>
      <c r="M29" s="11">
        <v>60438778238</v>
      </c>
      <c r="N29" s="7"/>
      <c r="O29" s="44">
        <v>-2400000</v>
      </c>
      <c r="P29" s="7"/>
      <c r="Q29" s="11">
        <v>21885507183</v>
      </c>
      <c r="R29" s="7"/>
      <c r="S29" s="11">
        <f t="shared" si="0"/>
        <v>87810000</v>
      </c>
      <c r="T29" s="7"/>
      <c r="U29" s="11">
        <v>10250</v>
      </c>
      <c r="V29" s="7"/>
      <c r="W29" s="11">
        <v>285774907075</v>
      </c>
      <c r="X29" s="7"/>
      <c r="Y29" s="11">
        <v>893095094175</v>
      </c>
      <c r="Z29" s="7"/>
      <c r="AA29" s="94">
        <f t="shared" si="1"/>
        <v>10.481746893366756</v>
      </c>
    </row>
    <row r="30" spans="1:27" ht="30" customHeight="1">
      <c r="A30" s="139" t="s">
        <v>33</v>
      </c>
      <c r="B30" s="139"/>
      <c r="C30" s="139"/>
      <c r="D30" s="7"/>
      <c r="E30" s="11">
        <v>18050243</v>
      </c>
      <c r="F30" s="7"/>
      <c r="G30" s="11">
        <v>92058738883</v>
      </c>
      <c r="H30" s="7"/>
      <c r="I30" s="11">
        <v>138987145463.694</v>
      </c>
      <c r="J30" s="7"/>
      <c r="K30" s="11">
        <v>35349755</v>
      </c>
      <c r="L30" s="7"/>
      <c r="M30" s="11">
        <v>0</v>
      </c>
      <c r="N30" s="7"/>
      <c r="O30" s="44">
        <v>-707359</v>
      </c>
      <c r="P30" s="57"/>
      <c r="Q30" s="11">
        <v>5288811630</v>
      </c>
      <c r="R30" s="7"/>
      <c r="S30" s="11">
        <f t="shared" si="0"/>
        <v>52692639</v>
      </c>
      <c r="T30" s="7"/>
      <c r="U30" s="11">
        <v>6340</v>
      </c>
      <c r="V30" s="7"/>
      <c r="W30" s="30">
        <v>268664161018</v>
      </c>
      <c r="X30" s="7"/>
      <c r="Y30" s="11">
        <v>331488959869.35999</v>
      </c>
      <c r="Z30" s="7"/>
      <c r="AA30" s="94">
        <f t="shared" si="1"/>
        <v>3.8904965416988442</v>
      </c>
    </row>
    <row r="31" spans="1:27" ht="30" customHeight="1">
      <c r="A31" s="139" t="s">
        <v>169</v>
      </c>
      <c r="B31" s="139"/>
      <c r="C31" s="139"/>
      <c r="D31" s="7"/>
      <c r="E31" s="11">
        <v>35349755</v>
      </c>
      <c r="F31" s="7"/>
      <c r="G31" s="11">
        <v>144863295990</v>
      </c>
      <c r="H31" s="7"/>
      <c r="I31" s="11">
        <v>183800867303.77399</v>
      </c>
      <c r="J31" s="7"/>
      <c r="K31" s="11">
        <v>0</v>
      </c>
      <c r="L31" s="7"/>
      <c r="M31" s="11">
        <v>0</v>
      </c>
      <c r="N31" s="7"/>
      <c r="O31" s="44">
        <v>-35349755</v>
      </c>
      <c r="P31" s="57"/>
      <c r="Q31" s="11">
        <v>0</v>
      </c>
      <c r="R31" s="7"/>
      <c r="S31" s="11">
        <f t="shared" si="0"/>
        <v>0</v>
      </c>
      <c r="T31" s="7"/>
      <c r="U31" s="11">
        <v>0</v>
      </c>
      <c r="V31" s="7"/>
      <c r="W31" s="11">
        <v>0</v>
      </c>
      <c r="X31" s="7"/>
      <c r="Y31" s="11">
        <v>0</v>
      </c>
      <c r="Z31" s="7"/>
      <c r="AA31" s="94">
        <f t="shared" si="1"/>
        <v>0</v>
      </c>
    </row>
    <row r="32" spans="1:27" ht="30" hidden="1" customHeight="1">
      <c r="A32" s="142" t="s">
        <v>123</v>
      </c>
      <c r="B32" s="142"/>
      <c r="C32" s="142"/>
      <c r="D32" s="7"/>
      <c r="E32" s="11">
        <v>0</v>
      </c>
      <c r="F32" s="7"/>
      <c r="G32" s="11">
        <v>0</v>
      </c>
      <c r="H32" s="7"/>
      <c r="I32" s="11">
        <v>0</v>
      </c>
      <c r="J32" s="7"/>
      <c r="K32" s="11">
        <v>0</v>
      </c>
      <c r="L32" s="7"/>
      <c r="M32" s="11">
        <v>0</v>
      </c>
      <c r="N32" s="7"/>
      <c r="O32" s="44">
        <v>0</v>
      </c>
      <c r="P32" s="7"/>
      <c r="Q32" s="11">
        <v>0</v>
      </c>
      <c r="R32" s="7"/>
      <c r="S32" s="11">
        <f t="shared" si="0"/>
        <v>0</v>
      </c>
      <c r="T32" s="7"/>
      <c r="U32" s="11">
        <v>0</v>
      </c>
      <c r="V32" s="7"/>
      <c r="W32" s="11">
        <v>0</v>
      </c>
      <c r="X32" s="7"/>
      <c r="Y32" s="11">
        <v>0</v>
      </c>
      <c r="Z32" s="7"/>
      <c r="AA32" s="94">
        <f t="shared" si="1"/>
        <v>0</v>
      </c>
    </row>
    <row r="33" spans="1:27" ht="30" customHeight="1">
      <c r="A33" s="139" t="s">
        <v>38</v>
      </c>
      <c r="B33" s="139"/>
      <c r="C33" s="139"/>
      <c r="D33" s="7"/>
      <c r="E33" s="11">
        <v>3278160</v>
      </c>
      <c r="F33" s="7"/>
      <c r="G33" s="11">
        <v>12246566409</v>
      </c>
      <c r="H33" s="7"/>
      <c r="I33" s="11">
        <v>13896046284.7104</v>
      </c>
      <c r="J33" s="7"/>
      <c r="K33" s="11">
        <v>0</v>
      </c>
      <c r="L33" s="7"/>
      <c r="M33" s="11">
        <v>0</v>
      </c>
      <c r="N33" s="7"/>
      <c r="O33" s="50">
        <v>-228160</v>
      </c>
      <c r="P33" s="57"/>
      <c r="Q33" s="51">
        <v>990848087</v>
      </c>
      <c r="R33" s="7"/>
      <c r="S33" s="11">
        <f t="shared" si="0"/>
        <v>3050000</v>
      </c>
      <c r="T33" s="7"/>
      <c r="U33" s="11">
        <v>4970</v>
      </c>
      <c r="V33" s="7"/>
      <c r="W33" s="11">
        <v>11394205148</v>
      </c>
      <c r="X33" s="7"/>
      <c r="Y33" s="11">
        <v>15041324795</v>
      </c>
      <c r="Z33" s="7"/>
      <c r="AA33" s="94">
        <f t="shared" si="1"/>
        <v>0.17653143598078996</v>
      </c>
    </row>
    <row r="34" spans="1:27" ht="30" customHeight="1">
      <c r="A34" s="139" t="s">
        <v>40</v>
      </c>
      <c r="B34" s="139"/>
      <c r="C34" s="139"/>
      <c r="D34" s="7"/>
      <c r="E34" s="11">
        <v>315594</v>
      </c>
      <c r="F34" s="7"/>
      <c r="G34" s="11">
        <v>1099747949</v>
      </c>
      <c r="H34" s="7"/>
      <c r="I34" s="11">
        <v>1432368492.63012</v>
      </c>
      <c r="J34" s="7"/>
      <c r="K34" s="11">
        <v>385000</v>
      </c>
      <c r="L34" s="7"/>
      <c r="M34" s="11">
        <v>1838036947</v>
      </c>
      <c r="N34" s="7"/>
      <c r="O34" s="50">
        <v>-385000</v>
      </c>
      <c r="P34" s="57"/>
      <c r="Q34" s="51">
        <v>1642702989</v>
      </c>
      <c r="R34" s="7"/>
      <c r="S34" s="11">
        <f t="shared" si="0"/>
        <v>315594</v>
      </c>
      <c r="T34" s="7"/>
      <c r="U34" s="11">
        <v>4400</v>
      </c>
      <c r="V34" s="7"/>
      <c r="W34" s="11">
        <v>1323373147</v>
      </c>
      <c r="X34" s="7"/>
      <c r="Y34" s="11">
        <v>1377879616.872</v>
      </c>
      <c r="Z34" s="7"/>
      <c r="AA34" s="94">
        <f t="shared" si="1"/>
        <v>1.6171385877920261E-2</v>
      </c>
    </row>
    <row r="35" spans="1:27" ht="30" customHeight="1">
      <c r="A35" s="139" t="s">
        <v>124</v>
      </c>
      <c r="B35" s="139"/>
      <c r="C35" s="139"/>
      <c r="D35" s="7"/>
      <c r="E35" s="11">
        <v>2000000</v>
      </c>
      <c r="F35" s="7"/>
      <c r="G35" s="11">
        <v>31548620160</v>
      </c>
      <c r="H35" s="7"/>
      <c r="I35" s="11">
        <v>22127621000</v>
      </c>
      <c r="J35" s="7"/>
      <c r="K35" s="11">
        <v>0</v>
      </c>
      <c r="L35" s="7"/>
      <c r="M35" s="11">
        <v>0</v>
      </c>
      <c r="N35" s="7"/>
      <c r="O35" s="50">
        <v>-2000000</v>
      </c>
      <c r="P35" s="7"/>
      <c r="Q35" s="51">
        <v>20909113663</v>
      </c>
      <c r="R35" s="7"/>
      <c r="S35" s="11">
        <f t="shared" si="0"/>
        <v>0</v>
      </c>
      <c r="T35" s="7"/>
      <c r="U35" s="11"/>
      <c r="V35" s="7"/>
      <c r="W35" s="11"/>
      <c r="X35" s="7"/>
      <c r="Y35" s="11"/>
      <c r="Z35" s="7"/>
      <c r="AA35" s="94">
        <f t="shared" si="1"/>
        <v>0</v>
      </c>
    </row>
    <row r="36" spans="1:27" ht="30" customHeight="1">
      <c r="A36" s="139" t="s">
        <v>128</v>
      </c>
      <c r="B36" s="139"/>
      <c r="C36" s="139"/>
      <c r="D36" s="7"/>
      <c r="E36" s="11">
        <v>18916975</v>
      </c>
      <c r="F36" s="7"/>
      <c r="G36" s="11">
        <v>42013227667</v>
      </c>
      <c r="H36" s="7"/>
      <c r="I36" s="11">
        <v>59878682238.567497</v>
      </c>
      <c r="J36" s="7"/>
      <c r="K36" s="11">
        <v>1675559</v>
      </c>
      <c r="L36" s="7"/>
      <c r="M36" s="11">
        <v>5360753629</v>
      </c>
      <c r="N36" s="7"/>
      <c r="O36" s="50">
        <v>-7000000</v>
      </c>
      <c r="P36" s="57"/>
      <c r="Q36" s="51">
        <v>21714836744</v>
      </c>
      <c r="R36" s="7"/>
      <c r="S36" s="11">
        <f t="shared" si="0"/>
        <v>13592534</v>
      </c>
      <c r="T36" s="7"/>
      <c r="U36" s="11">
        <v>3400</v>
      </c>
      <c r="V36" s="7"/>
      <c r="W36" s="11">
        <v>31270190031</v>
      </c>
      <c r="X36" s="7"/>
      <c r="Y36" s="11">
        <v>45857376621.412003</v>
      </c>
      <c r="Z36" s="7"/>
      <c r="AA36" s="94">
        <f t="shared" si="1"/>
        <v>0.53820183099701269</v>
      </c>
    </row>
    <row r="37" spans="1:27" ht="30" hidden="1" customHeight="1">
      <c r="A37" s="139" t="s">
        <v>140</v>
      </c>
      <c r="B37" s="139"/>
      <c r="C37" s="139"/>
      <c r="D37" s="7"/>
      <c r="E37" s="11">
        <v>0</v>
      </c>
      <c r="F37" s="7"/>
      <c r="G37" s="11">
        <v>0</v>
      </c>
      <c r="H37" s="7"/>
      <c r="I37" s="11">
        <v>0</v>
      </c>
      <c r="J37" s="7"/>
      <c r="K37" s="11">
        <v>0</v>
      </c>
      <c r="L37" s="7"/>
      <c r="M37" s="11">
        <v>0</v>
      </c>
      <c r="N37" s="7"/>
      <c r="O37" s="50">
        <v>0</v>
      </c>
      <c r="P37" s="57"/>
      <c r="Q37" s="51">
        <v>0</v>
      </c>
      <c r="R37" s="7"/>
      <c r="S37" s="11">
        <f t="shared" si="0"/>
        <v>0</v>
      </c>
      <c r="T37" s="7"/>
      <c r="U37" s="11">
        <v>0</v>
      </c>
      <c r="V37" s="7"/>
      <c r="W37" s="11">
        <v>0</v>
      </c>
      <c r="X37" s="7"/>
      <c r="Y37" s="11">
        <v>0</v>
      </c>
      <c r="Z37" s="7"/>
      <c r="AA37" s="94">
        <f t="shared" si="1"/>
        <v>0</v>
      </c>
    </row>
    <row r="38" spans="1:27" ht="30" customHeight="1">
      <c r="A38" s="139" t="s">
        <v>141</v>
      </c>
      <c r="B38" s="139"/>
      <c r="C38" s="139"/>
      <c r="D38" s="7"/>
      <c r="E38" s="11">
        <v>0</v>
      </c>
      <c r="F38" s="7"/>
      <c r="G38" s="11">
        <v>0</v>
      </c>
      <c r="H38" s="7"/>
      <c r="I38" s="11">
        <v>0</v>
      </c>
      <c r="J38" s="7"/>
      <c r="K38" s="11">
        <v>2000000</v>
      </c>
      <c r="L38" s="7"/>
      <c r="M38" s="110">
        <v>12853895847</v>
      </c>
      <c r="N38" s="7"/>
      <c r="O38" s="50">
        <v>-2000000</v>
      </c>
      <c r="P38" s="57"/>
      <c r="Q38" s="51">
        <v>12102285780</v>
      </c>
      <c r="R38" s="7"/>
      <c r="S38" s="11">
        <f t="shared" si="0"/>
        <v>0</v>
      </c>
      <c r="T38" s="7"/>
      <c r="U38" s="11">
        <v>0</v>
      </c>
      <c r="V38" s="7"/>
      <c r="W38" s="11">
        <v>0</v>
      </c>
      <c r="X38" s="7"/>
      <c r="Y38" s="11">
        <v>0</v>
      </c>
      <c r="Z38" s="7"/>
      <c r="AA38" s="94">
        <f t="shared" si="1"/>
        <v>0</v>
      </c>
    </row>
    <row r="39" spans="1:27" ht="30" customHeight="1">
      <c r="A39" s="139" t="s">
        <v>139</v>
      </c>
      <c r="B39" s="139"/>
      <c r="C39" s="139"/>
      <c r="D39" s="7"/>
      <c r="E39" s="11">
        <v>3907582</v>
      </c>
      <c r="F39" s="7"/>
      <c r="G39" s="11">
        <v>342233286635</v>
      </c>
      <c r="H39" s="7"/>
      <c r="I39" s="11">
        <v>372577097424.64301</v>
      </c>
      <c r="J39" s="7"/>
      <c r="K39" s="11">
        <v>0</v>
      </c>
      <c r="L39" s="7"/>
      <c r="M39" s="11">
        <v>0</v>
      </c>
      <c r="N39" s="7"/>
      <c r="O39" s="50">
        <v>-1551660</v>
      </c>
      <c r="P39" s="57"/>
      <c r="Q39" s="51">
        <v>118000585384</v>
      </c>
      <c r="R39" s="7"/>
      <c r="S39" s="11">
        <f t="shared" si="0"/>
        <v>2355922</v>
      </c>
      <c r="T39" s="7"/>
      <c r="U39" s="11">
        <v>66130</v>
      </c>
      <c r="V39" s="7"/>
      <c r="W39" s="11">
        <v>206336022905</v>
      </c>
      <c r="X39" s="7"/>
      <c r="Y39" s="11">
        <v>154592810108.022</v>
      </c>
      <c r="Z39" s="7"/>
      <c r="AA39" s="94">
        <f t="shared" si="1"/>
        <v>1.8143674930646096</v>
      </c>
    </row>
    <row r="40" spans="1:27" ht="30" customHeight="1">
      <c r="A40" s="139" t="s">
        <v>142</v>
      </c>
      <c r="B40" s="139"/>
      <c r="C40" s="139"/>
      <c r="D40" s="7"/>
      <c r="E40" s="11">
        <v>3008</v>
      </c>
      <c r="F40" s="7"/>
      <c r="G40" s="11">
        <v>5506682057</v>
      </c>
      <c r="H40" s="7"/>
      <c r="I40" s="11">
        <v>7051834880</v>
      </c>
      <c r="J40" s="7"/>
      <c r="K40" s="11">
        <v>0</v>
      </c>
      <c r="L40" s="7"/>
      <c r="M40" s="11">
        <v>0</v>
      </c>
      <c r="N40" s="7"/>
      <c r="O40" s="50">
        <v>-1266</v>
      </c>
      <c r="P40" s="57"/>
      <c r="Q40" s="51">
        <v>3300647648</v>
      </c>
      <c r="R40" s="7"/>
      <c r="S40" s="11">
        <f t="shared" si="0"/>
        <v>1742</v>
      </c>
      <c r="T40" s="7"/>
      <c r="U40" s="11">
        <v>2695000</v>
      </c>
      <c r="V40" s="7"/>
      <c r="W40" s="11">
        <v>3189042601</v>
      </c>
      <c r="X40" s="7"/>
      <c r="Y40" s="11">
        <v>4683422744</v>
      </c>
      <c r="Z40" s="7"/>
      <c r="AA40" s="94">
        <f t="shared" si="1"/>
        <v>5.4966657097800652E-2</v>
      </c>
    </row>
    <row r="41" spans="1:27" ht="30" customHeight="1">
      <c r="A41" s="139" t="s">
        <v>34</v>
      </c>
      <c r="B41" s="139"/>
      <c r="C41" s="139"/>
      <c r="D41" s="7"/>
      <c r="E41" s="11">
        <v>1526000</v>
      </c>
      <c r="F41" s="7"/>
      <c r="G41" s="11">
        <v>67993299852</v>
      </c>
      <c r="H41" s="7"/>
      <c r="I41" s="11">
        <v>91987894215</v>
      </c>
      <c r="J41" s="7"/>
      <c r="K41" s="11">
        <v>1060000</v>
      </c>
      <c r="L41" s="7"/>
      <c r="M41" s="11">
        <v>62833142681</v>
      </c>
      <c r="N41" s="7"/>
      <c r="O41" s="50">
        <v>-886000</v>
      </c>
      <c r="P41" s="57"/>
      <c r="Q41" s="51">
        <v>44908334020</v>
      </c>
      <c r="R41" s="7"/>
      <c r="S41" s="11">
        <f t="shared" si="0"/>
        <v>1700000</v>
      </c>
      <c r="T41" s="7"/>
      <c r="U41" s="11">
        <v>61770</v>
      </c>
      <c r="V41" s="7"/>
      <c r="W41" s="11">
        <v>86242203759</v>
      </c>
      <c r="X41" s="7"/>
      <c r="Y41" s="11">
        <v>104197280430</v>
      </c>
      <c r="Z41" s="7"/>
      <c r="AA41" s="94">
        <f t="shared" si="1"/>
        <v>1.2229039522978375</v>
      </c>
    </row>
    <row r="42" spans="1:27" ht="30" customHeight="1">
      <c r="A42" s="139" t="s">
        <v>143</v>
      </c>
      <c r="B42" s="139"/>
      <c r="C42" s="139"/>
      <c r="D42" s="7"/>
      <c r="E42" s="11">
        <v>7179157</v>
      </c>
      <c r="F42" s="7"/>
      <c r="G42" s="11">
        <v>42752482195</v>
      </c>
      <c r="H42" s="7"/>
      <c r="I42" s="11">
        <v>81850877717.321106</v>
      </c>
      <c r="J42" s="7"/>
      <c r="K42" s="11">
        <v>2339890</v>
      </c>
      <c r="L42" s="7"/>
      <c r="M42" s="11">
        <v>28181624566</v>
      </c>
      <c r="N42" s="7"/>
      <c r="O42" s="50">
        <v>-5023634</v>
      </c>
      <c r="P42" s="57"/>
      <c r="Q42" s="51">
        <v>64679029637</v>
      </c>
      <c r="R42" s="7"/>
      <c r="S42" s="11">
        <f t="shared" si="0"/>
        <v>4495413</v>
      </c>
      <c r="T42" s="7"/>
      <c r="U42" s="11">
        <v>13410</v>
      </c>
      <c r="V42" s="7"/>
      <c r="W42" s="11">
        <v>34880732013</v>
      </c>
      <c r="X42" s="7"/>
      <c r="Y42" s="11">
        <v>59817496965.209099</v>
      </c>
      <c r="Z42" s="7"/>
      <c r="AA42" s="94">
        <f t="shared" si="1"/>
        <v>0.70204378802824108</v>
      </c>
    </row>
    <row r="43" spans="1:27" ht="30" customHeight="1">
      <c r="A43" s="139" t="s">
        <v>21</v>
      </c>
      <c r="B43" s="139"/>
      <c r="C43" s="139"/>
      <c r="D43" s="7"/>
      <c r="E43" s="11">
        <v>2535000</v>
      </c>
      <c r="F43" s="7"/>
      <c r="G43" s="11">
        <v>143678317886</v>
      </c>
      <c r="H43" s="7"/>
      <c r="I43" s="11">
        <v>140862649200</v>
      </c>
      <c r="J43" s="7"/>
      <c r="K43" s="11">
        <v>215884</v>
      </c>
      <c r="L43" s="7"/>
      <c r="M43" s="11">
        <v>11063576233</v>
      </c>
      <c r="N43" s="7"/>
      <c r="O43" s="50">
        <v>-789852</v>
      </c>
      <c r="P43" s="57"/>
      <c r="Q43" s="51">
        <v>38562064388</v>
      </c>
      <c r="R43" s="7"/>
      <c r="S43" s="11">
        <f t="shared" si="0"/>
        <v>1961032</v>
      </c>
      <c r="T43" s="7"/>
      <c r="U43" s="11">
        <v>52170</v>
      </c>
      <c r="V43" s="7"/>
      <c r="W43" s="11">
        <v>110070257397</v>
      </c>
      <c r="X43" s="7"/>
      <c r="Y43" s="11">
        <v>101516206025.129</v>
      </c>
      <c r="Z43" s="7"/>
      <c r="AA43" s="94">
        <f t="shared" si="1"/>
        <v>1.1914377137108916</v>
      </c>
    </row>
    <row r="44" spans="1:27" ht="30" customHeight="1">
      <c r="A44" s="139" t="s">
        <v>146</v>
      </c>
      <c r="B44" s="139"/>
      <c r="C44" s="139"/>
      <c r="D44" s="7"/>
      <c r="E44" s="11">
        <v>2548390</v>
      </c>
      <c r="F44" s="7"/>
      <c r="G44" s="11">
        <v>9160494147</v>
      </c>
      <c r="H44" s="7"/>
      <c r="I44" s="11">
        <v>18965182089.75</v>
      </c>
      <c r="J44" s="7"/>
      <c r="K44" s="11">
        <v>0</v>
      </c>
      <c r="L44" s="7"/>
      <c r="M44" s="11">
        <v>0</v>
      </c>
      <c r="N44" s="7"/>
      <c r="O44" s="50">
        <v>-2548390</v>
      </c>
      <c r="P44" s="57"/>
      <c r="Q44" s="51">
        <v>20305388399</v>
      </c>
      <c r="R44" s="7"/>
      <c r="S44" s="11">
        <f t="shared" si="0"/>
        <v>0</v>
      </c>
      <c r="T44" s="7"/>
      <c r="U44" s="11">
        <v>0</v>
      </c>
      <c r="V44" s="7"/>
      <c r="W44" s="11">
        <v>0</v>
      </c>
      <c r="X44" s="7"/>
      <c r="Y44" s="11">
        <v>0</v>
      </c>
      <c r="Z44" s="7"/>
      <c r="AA44" s="94">
        <f t="shared" si="1"/>
        <v>0</v>
      </c>
    </row>
    <row r="45" spans="1:27" ht="30" customHeight="1">
      <c r="A45" s="139" t="s">
        <v>147</v>
      </c>
      <c r="B45" s="139"/>
      <c r="C45" s="139"/>
      <c r="D45" s="7"/>
      <c r="E45" s="11">
        <v>5585963</v>
      </c>
      <c r="F45" s="7"/>
      <c r="G45" s="11">
        <v>43894286374</v>
      </c>
      <c r="H45" s="7"/>
      <c r="I45" s="11">
        <v>50106762894.330399</v>
      </c>
      <c r="J45" s="7"/>
      <c r="K45" s="11">
        <v>0</v>
      </c>
      <c r="L45" s="7"/>
      <c r="M45" s="11">
        <v>0</v>
      </c>
      <c r="N45" s="7"/>
      <c r="O45" s="50">
        <v>-826273</v>
      </c>
      <c r="P45" s="57"/>
      <c r="Q45" s="51">
        <v>6119046838</v>
      </c>
      <c r="R45" s="7"/>
      <c r="S45" s="11">
        <f t="shared" si="0"/>
        <v>4759690</v>
      </c>
      <c r="T45" s="7"/>
      <c r="U45" s="11">
        <v>6710</v>
      </c>
      <c r="V45" s="7"/>
      <c r="W45" s="11">
        <v>37401464335</v>
      </c>
      <c r="X45" s="7"/>
      <c r="Y45" s="11">
        <v>31690642871.173</v>
      </c>
      <c r="Z45" s="7"/>
      <c r="AA45" s="94">
        <f t="shared" si="1"/>
        <v>0.37193497045301682</v>
      </c>
    </row>
    <row r="46" spans="1:27" ht="30" customHeight="1">
      <c r="A46" s="139" t="s">
        <v>175</v>
      </c>
      <c r="B46" s="139"/>
      <c r="C46" s="139"/>
      <c r="D46" s="7"/>
      <c r="E46" s="11">
        <v>9000000</v>
      </c>
      <c r="F46" s="7"/>
      <c r="G46" s="11">
        <v>137852429389</v>
      </c>
      <c r="H46" s="7"/>
      <c r="I46" s="11">
        <v>137885839200</v>
      </c>
      <c r="J46" s="7"/>
      <c r="K46" s="11">
        <v>0</v>
      </c>
      <c r="L46" s="7"/>
      <c r="M46" s="11">
        <v>0</v>
      </c>
      <c r="N46" s="7"/>
      <c r="O46" s="50">
        <v>-9000000</v>
      </c>
      <c r="P46" s="57"/>
      <c r="Q46" s="51">
        <v>128304027433</v>
      </c>
      <c r="R46" s="7"/>
      <c r="S46" s="11">
        <f t="shared" si="0"/>
        <v>0</v>
      </c>
      <c r="T46" s="7"/>
      <c r="U46" s="11">
        <v>0</v>
      </c>
      <c r="V46" s="7"/>
      <c r="W46" s="11"/>
      <c r="X46" s="7"/>
      <c r="Y46" s="11">
        <v>0</v>
      </c>
      <c r="Z46" s="7"/>
      <c r="AA46" s="94">
        <f t="shared" si="1"/>
        <v>0</v>
      </c>
    </row>
    <row r="47" spans="1:27" ht="30" customHeight="1">
      <c r="A47" s="139" t="s">
        <v>176</v>
      </c>
      <c r="B47" s="139"/>
      <c r="C47" s="139"/>
      <c r="D47" s="7"/>
      <c r="E47" s="11">
        <v>1664268</v>
      </c>
      <c r="F47" s="7"/>
      <c r="G47" s="11">
        <v>14561700961</v>
      </c>
      <c r="H47" s="7"/>
      <c r="I47" s="11">
        <v>18082865131.542</v>
      </c>
      <c r="J47" s="7"/>
      <c r="K47" s="11">
        <v>0</v>
      </c>
      <c r="L47" s="7"/>
      <c r="M47" s="11">
        <v>0</v>
      </c>
      <c r="N47" s="7"/>
      <c r="O47" s="50">
        <v>-1664268</v>
      </c>
      <c r="P47" s="57"/>
      <c r="Q47" s="51">
        <v>18859024712</v>
      </c>
      <c r="R47" s="7"/>
      <c r="S47" s="11">
        <f t="shared" si="0"/>
        <v>0</v>
      </c>
      <c r="T47" s="7"/>
      <c r="U47" s="11">
        <v>0</v>
      </c>
      <c r="V47" s="7"/>
      <c r="W47" s="11">
        <v>0</v>
      </c>
      <c r="X47" s="7"/>
      <c r="Y47" s="11">
        <v>0</v>
      </c>
      <c r="Z47" s="7"/>
      <c r="AA47" s="94">
        <f t="shared" si="1"/>
        <v>0</v>
      </c>
    </row>
    <row r="48" spans="1:27" ht="30" customHeight="1">
      <c r="A48" s="139" t="s">
        <v>177</v>
      </c>
      <c r="B48" s="139"/>
      <c r="C48" s="139"/>
      <c r="D48" s="7"/>
      <c r="E48" s="11">
        <v>1918732</v>
      </c>
      <c r="F48" s="7"/>
      <c r="G48" s="11">
        <v>19101578535</v>
      </c>
      <c r="H48" s="7"/>
      <c r="I48" s="11">
        <v>19876718105.121601</v>
      </c>
      <c r="J48" s="7"/>
      <c r="K48" s="11">
        <v>0</v>
      </c>
      <c r="L48" s="7"/>
      <c r="M48" s="11">
        <v>0</v>
      </c>
      <c r="N48" s="7"/>
      <c r="O48" s="50">
        <v>-1918732</v>
      </c>
      <c r="P48" s="57"/>
      <c r="Q48" s="51">
        <v>17024480192</v>
      </c>
      <c r="R48" s="7"/>
      <c r="S48" s="11">
        <f t="shared" si="0"/>
        <v>0</v>
      </c>
      <c r="T48" s="7"/>
      <c r="U48" s="11">
        <v>0</v>
      </c>
      <c r="V48" s="7"/>
      <c r="W48" s="11">
        <v>0</v>
      </c>
      <c r="X48" s="7"/>
      <c r="Y48" s="11">
        <v>0</v>
      </c>
      <c r="Z48" s="7"/>
      <c r="AA48" s="94">
        <f t="shared" si="1"/>
        <v>0</v>
      </c>
    </row>
    <row r="49" spans="1:29" ht="30" customHeight="1">
      <c r="A49" s="139" t="s">
        <v>178</v>
      </c>
      <c r="B49" s="139"/>
      <c r="C49" s="139"/>
      <c r="D49" s="7"/>
      <c r="E49" s="11">
        <v>20000000</v>
      </c>
      <c r="F49" s="7"/>
      <c r="G49" s="11">
        <v>27971559306</v>
      </c>
      <c r="H49" s="7"/>
      <c r="I49" s="11">
        <v>26315000400</v>
      </c>
      <c r="J49" s="7"/>
      <c r="K49" s="11">
        <v>0</v>
      </c>
      <c r="L49" s="7"/>
      <c r="M49" s="11">
        <v>0</v>
      </c>
      <c r="N49" s="7"/>
      <c r="O49" s="50">
        <v>-20000000</v>
      </c>
      <c r="P49" s="57"/>
      <c r="Q49" s="51">
        <v>25945659675</v>
      </c>
      <c r="R49" s="7"/>
      <c r="S49" s="11">
        <f t="shared" si="0"/>
        <v>0</v>
      </c>
      <c r="T49" s="7"/>
      <c r="U49" s="11">
        <v>0</v>
      </c>
      <c r="V49" s="7"/>
      <c r="W49" s="11">
        <v>0</v>
      </c>
      <c r="X49" s="7"/>
      <c r="Y49" s="11">
        <v>0</v>
      </c>
      <c r="Z49" s="7"/>
      <c r="AA49" s="94">
        <f t="shared" si="1"/>
        <v>0</v>
      </c>
    </row>
    <row r="50" spans="1:29" ht="30" customHeight="1">
      <c r="A50" s="139" t="s">
        <v>179</v>
      </c>
      <c r="B50" s="139"/>
      <c r="C50" s="139"/>
      <c r="D50" s="7"/>
      <c r="E50" s="11">
        <v>870000</v>
      </c>
      <c r="F50" s="7"/>
      <c r="G50" s="11">
        <v>15003564816</v>
      </c>
      <c r="H50" s="7"/>
      <c r="I50" s="11">
        <v>15754766925</v>
      </c>
      <c r="J50" s="7"/>
      <c r="K50" s="11">
        <v>1000000</v>
      </c>
      <c r="L50" s="7"/>
      <c r="M50" s="11">
        <v>21855461594</v>
      </c>
      <c r="N50" s="7"/>
      <c r="O50" s="50">
        <v>-810000</v>
      </c>
      <c r="P50" s="57"/>
      <c r="Q50" s="51">
        <v>18436419488</v>
      </c>
      <c r="R50" s="7"/>
      <c r="S50" s="11">
        <f t="shared" si="0"/>
        <v>1060000</v>
      </c>
      <c r="T50" s="7"/>
      <c r="U50" s="11">
        <v>20590</v>
      </c>
      <c r="V50" s="7"/>
      <c r="W50" s="11">
        <v>21525479899</v>
      </c>
      <c r="X50" s="7"/>
      <c r="Y50" s="11">
        <v>21656689658</v>
      </c>
      <c r="Z50" s="7"/>
      <c r="AA50" s="94">
        <f t="shared" si="1"/>
        <v>0.25417219400700158</v>
      </c>
    </row>
    <row r="51" spans="1:29" ht="30" hidden="1" customHeight="1">
      <c r="A51" s="139" t="s">
        <v>180</v>
      </c>
      <c r="B51" s="139"/>
      <c r="C51" s="139"/>
      <c r="D51" s="7"/>
      <c r="E51" s="11">
        <v>0</v>
      </c>
      <c r="F51" s="7"/>
      <c r="G51" s="11">
        <v>0</v>
      </c>
      <c r="H51" s="7"/>
      <c r="I51" s="11">
        <v>0</v>
      </c>
      <c r="J51" s="7"/>
      <c r="K51" s="11">
        <v>0</v>
      </c>
      <c r="L51" s="7"/>
      <c r="M51" s="11">
        <v>0</v>
      </c>
      <c r="N51" s="7"/>
      <c r="O51" s="50">
        <v>0</v>
      </c>
      <c r="P51" s="57"/>
      <c r="Q51" s="51">
        <v>0</v>
      </c>
      <c r="R51" s="7"/>
      <c r="S51" s="11">
        <f t="shared" si="0"/>
        <v>0</v>
      </c>
      <c r="T51" s="7"/>
      <c r="U51" s="11">
        <v>0</v>
      </c>
      <c r="V51" s="7"/>
      <c r="W51" s="11">
        <v>0</v>
      </c>
      <c r="X51" s="7"/>
      <c r="Y51" s="11">
        <v>0</v>
      </c>
      <c r="Z51" s="7"/>
      <c r="AA51" s="94">
        <f t="shared" si="1"/>
        <v>0</v>
      </c>
    </row>
    <row r="52" spans="1:29" ht="30" customHeight="1">
      <c r="A52" s="139" t="s">
        <v>181</v>
      </c>
      <c r="B52" s="139"/>
      <c r="C52" s="139"/>
      <c r="D52" s="7"/>
      <c r="E52" s="11">
        <v>7100000</v>
      </c>
      <c r="F52" s="7"/>
      <c r="G52" s="11">
        <v>118447022944</v>
      </c>
      <c r="H52" s="7"/>
      <c r="I52" s="11">
        <v>105888108510</v>
      </c>
      <c r="J52" s="7"/>
      <c r="K52" s="11">
        <v>0</v>
      </c>
      <c r="L52" s="7"/>
      <c r="M52" s="11">
        <v>0</v>
      </c>
      <c r="N52" s="7"/>
      <c r="O52" s="50">
        <v>-7100000</v>
      </c>
      <c r="P52" s="57"/>
      <c r="Q52" s="51">
        <v>103737829758</v>
      </c>
      <c r="R52" s="7"/>
      <c r="S52" s="11">
        <f t="shared" si="0"/>
        <v>0</v>
      </c>
      <c r="T52" s="7"/>
      <c r="U52" s="11">
        <v>0</v>
      </c>
      <c r="V52" s="7"/>
      <c r="W52" s="11">
        <v>0</v>
      </c>
      <c r="X52" s="7"/>
      <c r="Y52" s="11">
        <v>0</v>
      </c>
      <c r="Z52" s="7"/>
      <c r="AA52" s="94">
        <f t="shared" si="1"/>
        <v>0</v>
      </c>
    </row>
    <row r="53" spans="1:29" ht="30" customHeight="1">
      <c r="A53" s="139" t="s">
        <v>182</v>
      </c>
      <c r="B53" s="139"/>
      <c r="C53" s="139"/>
      <c r="D53" s="7"/>
      <c r="E53" s="11">
        <v>422616</v>
      </c>
      <c r="F53" s="7"/>
      <c r="G53" s="11">
        <v>1308669235</v>
      </c>
      <c r="H53" s="7"/>
      <c r="I53" s="11">
        <v>1255950789.0683999</v>
      </c>
      <c r="J53" s="7"/>
      <c r="K53" s="11">
        <v>0</v>
      </c>
      <c r="L53" s="7"/>
      <c r="M53" s="11">
        <v>0</v>
      </c>
      <c r="N53" s="7"/>
      <c r="O53" s="50">
        <v>-422616</v>
      </c>
      <c r="P53" s="57"/>
      <c r="Q53" s="51">
        <v>1264337785</v>
      </c>
      <c r="R53" s="7"/>
      <c r="S53" s="11">
        <f t="shared" si="0"/>
        <v>0</v>
      </c>
      <c r="T53" s="7"/>
      <c r="U53" s="11">
        <v>0</v>
      </c>
      <c r="V53" s="7"/>
      <c r="W53" s="11">
        <v>0</v>
      </c>
      <c r="X53" s="7"/>
      <c r="Y53" s="11">
        <v>0</v>
      </c>
      <c r="Z53" s="7"/>
      <c r="AA53" s="94">
        <f t="shared" si="1"/>
        <v>0</v>
      </c>
    </row>
    <row r="54" spans="1:29" ht="30" customHeight="1">
      <c r="A54" s="139" t="s">
        <v>183</v>
      </c>
      <c r="B54" s="139"/>
      <c r="C54" s="139"/>
      <c r="D54" s="7"/>
      <c r="E54" s="11">
        <v>1900000</v>
      </c>
      <c r="F54" s="7"/>
      <c r="G54" s="11">
        <v>42901987094</v>
      </c>
      <c r="H54" s="7"/>
      <c r="I54" s="11">
        <v>41608857910</v>
      </c>
      <c r="J54" s="7"/>
      <c r="K54" s="11">
        <v>0</v>
      </c>
      <c r="L54" s="7"/>
      <c r="M54" s="11">
        <v>0</v>
      </c>
      <c r="N54" s="7"/>
      <c r="O54" s="50">
        <v>-1900000</v>
      </c>
      <c r="P54" s="57"/>
      <c r="Q54" s="51">
        <v>39629279437</v>
      </c>
      <c r="R54" s="7"/>
      <c r="S54" s="11">
        <f t="shared" si="0"/>
        <v>0</v>
      </c>
      <c r="T54" s="7"/>
      <c r="U54" s="11">
        <v>0</v>
      </c>
      <c r="V54" s="7"/>
      <c r="W54" s="11">
        <v>0</v>
      </c>
      <c r="X54" s="7"/>
      <c r="Y54" s="11">
        <v>0</v>
      </c>
      <c r="Z54" s="7"/>
      <c r="AA54" s="94">
        <f t="shared" si="1"/>
        <v>0</v>
      </c>
    </row>
    <row r="55" spans="1:29" s="25" customFormat="1" ht="30" customHeight="1" thickBot="1">
      <c r="A55" s="125" t="s">
        <v>43</v>
      </c>
      <c r="B55" s="125"/>
      <c r="C55" s="125"/>
      <c r="D55" s="58"/>
      <c r="E55" s="21">
        <f>SUM(E9:E54)</f>
        <v>1221928853</v>
      </c>
      <c r="F55" s="19"/>
      <c r="G55" s="21">
        <f>SUM(G9:G54)</f>
        <v>5256214312547</v>
      </c>
      <c r="H55" s="21"/>
      <c r="I55" s="21">
        <f>SUM(I9:I54)</f>
        <v>8781246513009.3135</v>
      </c>
      <c r="J55" s="19"/>
      <c r="K55" s="21">
        <f>SUM(K9:K54)</f>
        <v>204964440</v>
      </c>
      <c r="L55" s="19"/>
      <c r="M55" s="21">
        <f>SUM(M9:M54)</f>
        <v>687982250395</v>
      </c>
      <c r="N55" s="19"/>
      <c r="O55" s="53">
        <f>SUM(O9:O54)</f>
        <v>-294202637</v>
      </c>
      <c r="P55" s="19"/>
      <c r="Q55" s="21">
        <f>SUM(Q9:Q54)</f>
        <v>1794197558432</v>
      </c>
      <c r="R55" s="19"/>
      <c r="S55" s="21">
        <f>SUM(S9:S54)</f>
        <v>1132690656</v>
      </c>
      <c r="T55" s="19"/>
      <c r="U55" s="52"/>
      <c r="V55" s="19"/>
      <c r="W55" s="21">
        <f>SUM(W9:W54)</f>
        <v>4727585755664</v>
      </c>
      <c r="X55" s="19"/>
      <c r="Y55" s="21">
        <f>SUM(Y9:Y54)</f>
        <v>8146347958853.7334</v>
      </c>
      <c r="Z55" s="19"/>
      <c r="AA55" s="22">
        <f>SUM(AA9:AA54)</f>
        <v>95.60903196862499</v>
      </c>
      <c r="AB55" s="35"/>
      <c r="AC55" s="35"/>
    </row>
    <row r="56" spans="1:29" ht="30" customHeight="1" thickTop="1">
      <c r="S56" s="30"/>
      <c r="Y56" s="30"/>
    </row>
    <row r="57" spans="1:29" ht="30" customHeight="1">
      <c r="S57" s="30"/>
      <c r="Y57" s="47"/>
    </row>
    <row r="58" spans="1:29" ht="30" customHeight="1">
      <c r="M58" s="11"/>
      <c r="S58" s="30"/>
      <c r="Y58" s="47"/>
    </row>
    <row r="59" spans="1:29" ht="30" customHeight="1">
      <c r="Y59" s="30"/>
      <c r="AA59" s="30"/>
    </row>
    <row r="60" spans="1:29" ht="30" customHeight="1">
      <c r="Y60" s="30"/>
    </row>
  </sheetData>
  <autoFilter ref="A7:C55" xr:uid="{00000000-0001-0000-0100-000000000000}">
    <filterColumn colId="0" showButton="0"/>
    <filterColumn colId="1" showButton="0"/>
  </autoFilter>
  <mergeCells count="68">
    <mergeCell ref="A54:C54"/>
    <mergeCell ref="A16:C16"/>
    <mergeCell ref="A19:C19"/>
    <mergeCell ref="A53:C53"/>
    <mergeCell ref="A47:C47"/>
    <mergeCell ref="A48:C48"/>
    <mergeCell ref="A49:C49"/>
    <mergeCell ref="A50:C50"/>
    <mergeCell ref="A51:C51"/>
    <mergeCell ref="A21:C21"/>
    <mergeCell ref="A22:C22"/>
    <mergeCell ref="A23:C23"/>
    <mergeCell ref="A24:C24"/>
    <mergeCell ref="A32:C32"/>
    <mergeCell ref="A31:C31"/>
    <mergeCell ref="A15:C15"/>
    <mergeCell ref="A17:C17"/>
    <mergeCell ref="A18:C18"/>
    <mergeCell ref="A20:C20"/>
    <mergeCell ref="A30:C30"/>
    <mergeCell ref="A25:C25"/>
    <mergeCell ref="A26:C26"/>
    <mergeCell ref="A27:C27"/>
    <mergeCell ref="A28:C28"/>
    <mergeCell ref="A29:C29"/>
    <mergeCell ref="A55:C55"/>
    <mergeCell ref="A33:C33"/>
    <mergeCell ref="A34:C34"/>
    <mergeCell ref="A35:C35"/>
    <mergeCell ref="A37:C37"/>
    <mergeCell ref="A38:C38"/>
    <mergeCell ref="A39:C39"/>
    <mergeCell ref="A40:C40"/>
    <mergeCell ref="A42:C42"/>
    <mergeCell ref="A41:C41"/>
    <mergeCell ref="A43:C43"/>
    <mergeCell ref="A36:C36"/>
    <mergeCell ref="A44:C44"/>
    <mergeCell ref="A45:C45"/>
    <mergeCell ref="A46:C46"/>
    <mergeCell ref="A52:C52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5D06-692B-4192-ABEA-AB63CAEF8726}">
  <sheetPr>
    <tabColor theme="0"/>
    <pageSetUpPr fitToPage="1"/>
  </sheetPr>
  <dimension ref="A1:R45"/>
  <sheetViews>
    <sheetView rightToLeft="1" view="pageBreakPreview" topLeftCell="A31" zoomScaleNormal="100" zoomScaleSheetLayoutView="100" workbookViewId="0">
      <selection activeCell="A13" sqref="A13"/>
    </sheetView>
  </sheetViews>
  <sheetFormatPr defaultRowHeight="30" customHeight="1"/>
  <cols>
    <col min="1" max="1" width="35.42578125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8.710937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22.5703125" style="7" customWidth="1"/>
    <col min="12" max="12" width="1.28515625" style="7" customWidth="1"/>
    <col min="13" max="13" width="18.7109375" style="7" customWidth="1"/>
    <col min="14" max="14" width="1.28515625" style="7" customWidth="1"/>
    <col min="15" max="15" width="0.28515625" style="16" customWidth="1"/>
    <col min="16" max="17" width="9.140625" style="16"/>
    <col min="18" max="18" width="16" style="16" bestFit="1" customWidth="1"/>
    <col min="19" max="16384" width="9.140625" style="16"/>
  </cols>
  <sheetData>
    <row r="1" spans="1:14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ht="30" customHeight="1">
      <c r="A2" s="125" t="s">
        <v>108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ht="30" customHeight="1">
      <c r="A3" s="125" t="s">
        <v>167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ht="30" customHeight="1">
      <c r="A4" s="143" t="s">
        <v>159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ht="30" customHeight="1">
      <c r="A5" s="126" t="s">
        <v>160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 ht="30" customHeight="1">
      <c r="A6" s="127" t="s">
        <v>161</v>
      </c>
      <c r="C6" s="125" t="s">
        <v>168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ht="41.25" customHeight="1">
      <c r="A7" s="127"/>
      <c r="C7" s="102" t="s">
        <v>9</v>
      </c>
      <c r="D7" s="77"/>
      <c r="E7" s="76" t="s">
        <v>162</v>
      </c>
      <c r="F7" s="77"/>
      <c r="G7" s="76" t="s">
        <v>163</v>
      </c>
      <c r="I7" s="103" t="s">
        <v>164</v>
      </c>
      <c r="J7" s="8"/>
      <c r="K7" s="6" t="s">
        <v>165</v>
      </c>
      <c r="M7" s="6" t="s">
        <v>166</v>
      </c>
      <c r="N7" s="8"/>
    </row>
    <row r="8" spans="1:14" ht="30" customHeight="1">
      <c r="A8" s="67"/>
      <c r="C8" s="79"/>
      <c r="D8" s="18"/>
      <c r="E8" s="78"/>
      <c r="F8" s="18"/>
      <c r="G8" s="78"/>
      <c r="I8" s="105"/>
      <c r="K8" s="9"/>
      <c r="M8" s="9"/>
    </row>
    <row r="9" spans="1:14" ht="30" customHeight="1">
      <c r="A9" s="27"/>
      <c r="C9" s="79"/>
      <c r="D9" s="18"/>
      <c r="E9" s="79"/>
      <c r="F9" s="18"/>
      <c r="G9" s="79"/>
      <c r="I9" s="105"/>
      <c r="K9" s="11"/>
      <c r="M9" s="11"/>
    </row>
    <row r="10" spans="1:14" ht="30" customHeight="1">
      <c r="A10" s="27"/>
      <c r="C10" s="79"/>
      <c r="D10" s="18"/>
      <c r="E10" s="79"/>
      <c r="F10" s="18"/>
      <c r="G10" s="79"/>
      <c r="I10" s="105"/>
      <c r="K10" s="11"/>
      <c r="M10" s="11"/>
    </row>
    <row r="11" spans="1:14" ht="30" customHeight="1">
      <c r="A11" s="27"/>
      <c r="C11" s="79"/>
      <c r="D11" s="18"/>
      <c r="E11" s="79"/>
      <c r="F11" s="18"/>
      <c r="G11" s="79"/>
      <c r="I11" s="105"/>
      <c r="K11" s="11"/>
      <c r="M11" s="11"/>
    </row>
    <row r="12" spans="1:14" ht="30" customHeight="1">
      <c r="A12" s="27"/>
      <c r="C12" s="79"/>
      <c r="D12" s="18"/>
      <c r="E12" s="79"/>
      <c r="F12" s="18"/>
      <c r="G12" s="79"/>
      <c r="I12" s="105"/>
      <c r="K12" s="11"/>
      <c r="M12" s="11"/>
    </row>
    <row r="13" spans="1:14" ht="30" customHeight="1">
      <c r="A13" s="27"/>
      <c r="C13" s="79"/>
      <c r="D13" s="18"/>
      <c r="E13" s="79"/>
      <c r="F13" s="18"/>
      <c r="G13" s="79"/>
      <c r="I13" s="105"/>
      <c r="K13" s="11"/>
      <c r="M13" s="11"/>
    </row>
    <row r="14" spans="1:14" ht="30" customHeight="1">
      <c r="A14" s="27"/>
      <c r="C14" s="79"/>
      <c r="D14" s="18"/>
      <c r="E14" s="79"/>
      <c r="F14" s="18"/>
      <c r="G14" s="79"/>
      <c r="I14" s="105"/>
      <c r="K14" s="11"/>
      <c r="M14" s="11"/>
    </row>
    <row r="15" spans="1:14" ht="30" customHeight="1">
      <c r="A15" s="27"/>
      <c r="C15" s="79"/>
      <c r="D15" s="18"/>
      <c r="E15" s="79"/>
      <c r="F15" s="18"/>
      <c r="G15" s="79"/>
      <c r="I15" s="105"/>
      <c r="K15" s="11"/>
      <c r="M15" s="11"/>
    </row>
    <row r="16" spans="1:14" ht="30" customHeight="1">
      <c r="A16" s="27"/>
      <c r="C16" s="79"/>
      <c r="D16" s="18"/>
      <c r="E16" s="79"/>
      <c r="F16" s="18"/>
      <c r="G16" s="79"/>
      <c r="I16" s="105"/>
      <c r="K16" s="11"/>
      <c r="M16" s="11"/>
    </row>
    <row r="17" spans="1:18" ht="30" customHeight="1">
      <c r="A17" s="27"/>
      <c r="C17" s="79"/>
      <c r="D17" s="18"/>
      <c r="E17" s="79"/>
      <c r="F17" s="18"/>
      <c r="G17" s="79"/>
      <c r="I17" s="105"/>
      <c r="K17" s="11"/>
      <c r="M17" s="11"/>
    </row>
    <row r="18" spans="1:18" ht="30" customHeight="1">
      <c r="A18" s="27"/>
      <c r="C18" s="79"/>
      <c r="D18" s="18"/>
      <c r="E18" s="79"/>
      <c r="F18" s="18"/>
      <c r="G18" s="79"/>
      <c r="I18" s="105"/>
      <c r="K18" s="11"/>
      <c r="M18" s="11"/>
    </row>
    <row r="19" spans="1:18" ht="30" customHeight="1">
      <c r="A19" s="27"/>
      <c r="C19" s="79"/>
      <c r="D19" s="18"/>
      <c r="E19" s="79"/>
      <c r="F19" s="18"/>
      <c r="G19" s="79"/>
      <c r="I19" s="105"/>
      <c r="K19" s="11"/>
      <c r="M19" s="11"/>
    </row>
    <row r="20" spans="1:18" ht="30" customHeight="1">
      <c r="A20" s="27"/>
      <c r="C20" s="79"/>
      <c r="D20" s="18"/>
      <c r="E20" s="79"/>
      <c r="F20" s="18"/>
      <c r="G20" s="79"/>
      <c r="I20" s="105"/>
      <c r="K20" s="11"/>
      <c r="M20" s="11"/>
    </row>
    <row r="21" spans="1:18" ht="30" customHeight="1">
      <c r="A21" s="27"/>
      <c r="C21" s="79"/>
      <c r="D21" s="18"/>
      <c r="E21" s="79"/>
      <c r="F21" s="18"/>
      <c r="G21" s="79"/>
      <c r="I21" s="105"/>
      <c r="K21" s="11"/>
      <c r="M21" s="11"/>
    </row>
    <row r="22" spans="1:18" ht="30" customHeight="1">
      <c r="A22" s="27"/>
      <c r="C22" s="79"/>
      <c r="D22" s="18"/>
      <c r="E22" s="79"/>
      <c r="F22" s="18"/>
      <c r="G22" s="79"/>
      <c r="I22" s="105"/>
      <c r="K22" s="11"/>
      <c r="M22" s="11"/>
    </row>
    <row r="23" spans="1:18" ht="30" customHeight="1">
      <c r="A23" s="27"/>
      <c r="C23" s="79"/>
      <c r="D23" s="18"/>
      <c r="E23" s="79"/>
      <c r="F23" s="18"/>
      <c r="G23" s="79"/>
      <c r="I23" s="105"/>
      <c r="K23" s="11"/>
      <c r="M23" s="11"/>
    </row>
    <row r="24" spans="1:18" ht="30" customHeight="1">
      <c r="A24" s="27"/>
      <c r="C24" s="79"/>
      <c r="D24" s="18"/>
      <c r="E24" s="79"/>
      <c r="F24" s="18"/>
      <c r="G24" s="79"/>
      <c r="I24" s="105"/>
      <c r="K24" s="11"/>
      <c r="M24" s="11"/>
    </row>
    <row r="25" spans="1:18" ht="30" customHeight="1">
      <c r="A25" s="27"/>
      <c r="C25" s="79"/>
      <c r="D25" s="18"/>
      <c r="E25" s="79"/>
      <c r="F25" s="18"/>
      <c r="G25" s="79"/>
      <c r="I25" s="105"/>
      <c r="K25" s="11"/>
      <c r="M25" s="11"/>
    </row>
    <row r="26" spans="1:18" ht="30" customHeight="1">
      <c r="A26" s="27"/>
      <c r="C26" s="79"/>
      <c r="D26" s="18"/>
      <c r="E26" s="79"/>
      <c r="F26" s="18"/>
      <c r="G26" s="79"/>
      <c r="I26" s="105"/>
      <c r="K26" s="11"/>
      <c r="M26" s="11"/>
      <c r="R26" s="29"/>
    </row>
    <row r="27" spans="1:18" ht="30" customHeight="1">
      <c r="A27" s="27"/>
      <c r="C27" s="79"/>
      <c r="D27" s="18"/>
      <c r="E27" s="79"/>
      <c r="F27" s="18"/>
      <c r="G27" s="79"/>
      <c r="I27" s="105"/>
      <c r="K27" s="11"/>
      <c r="M27" s="11"/>
      <c r="R27" s="29"/>
    </row>
    <row r="28" spans="1:18" ht="30" customHeight="1">
      <c r="A28" s="27"/>
      <c r="C28" s="79"/>
      <c r="D28" s="18"/>
      <c r="E28" s="79"/>
      <c r="F28" s="18"/>
      <c r="G28" s="79"/>
      <c r="I28" s="105"/>
      <c r="K28" s="11"/>
      <c r="M28" s="11"/>
    </row>
    <row r="29" spans="1:18" ht="30" customHeight="1">
      <c r="A29" s="27"/>
      <c r="C29" s="79"/>
      <c r="D29" s="18"/>
      <c r="E29" s="79"/>
      <c r="F29" s="18"/>
      <c r="G29" s="79"/>
      <c r="I29" s="105"/>
      <c r="K29" s="11"/>
      <c r="M29" s="11"/>
    </row>
    <row r="30" spans="1:18" ht="30" customHeight="1">
      <c r="A30" s="27"/>
      <c r="C30" s="79"/>
      <c r="D30" s="18"/>
      <c r="E30" s="79"/>
      <c r="F30" s="18"/>
      <c r="G30" s="79"/>
      <c r="I30" s="105"/>
      <c r="K30" s="11"/>
      <c r="M30" s="11"/>
    </row>
    <row r="31" spans="1:18" ht="30" customHeight="1">
      <c r="A31" s="27"/>
      <c r="C31" s="79"/>
      <c r="D31" s="18"/>
      <c r="E31" s="79"/>
      <c r="F31" s="18"/>
      <c r="G31" s="79"/>
      <c r="I31" s="105"/>
      <c r="K31" s="11"/>
      <c r="M31" s="11"/>
    </row>
    <row r="32" spans="1:18" ht="30" customHeight="1">
      <c r="A32" s="27"/>
      <c r="C32" s="79"/>
      <c r="D32" s="18"/>
      <c r="E32" s="79"/>
      <c r="F32" s="18"/>
      <c r="G32" s="79"/>
      <c r="I32" s="105"/>
      <c r="K32" s="11"/>
      <c r="M32" s="11"/>
    </row>
    <row r="33" spans="1:13" ht="30" customHeight="1">
      <c r="A33" s="27"/>
      <c r="C33" s="79"/>
      <c r="D33" s="18"/>
      <c r="E33" s="79"/>
      <c r="F33" s="18"/>
      <c r="G33" s="79"/>
      <c r="I33" s="105"/>
      <c r="K33" s="11"/>
      <c r="M33" s="11"/>
    </row>
    <row r="34" spans="1:13" ht="30" customHeight="1">
      <c r="A34" s="27"/>
      <c r="C34" s="79"/>
      <c r="D34" s="18"/>
      <c r="E34" s="79"/>
      <c r="F34" s="18"/>
      <c r="G34" s="79"/>
      <c r="I34" s="105"/>
      <c r="K34" s="11"/>
      <c r="M34" s="11"/>
    </row>
    <row r="35" spans="1:13" ht="30" customHeight="1">
      <c r="A35" s="27"/>
      <c r="C35" s="79"/>
      <c r="D35" s="18"/>
      <c r="E35" s="79"/>
      <c r="F35" s="18"/>
      <c r="G35" s="79"/>
      <c r="I35" s="105"/>
      <c r="K35" s="11"/>
      <c r="M35" s="11"/>
    </row>
    <row r="36" spans="1:13" ht="30" customHeight="1">
      <c r="A36" s="27"/>
      <c r="C36" s="79"/>
      <c r="D36" s="18"/>
      <c r="E36" s="79"/>
      <c r="F36" s="18"/>
      <c r="G36" s="79"/>
      <c r="I36" s="105"/>
      <c r="K36" s="11"/>
      <c r="M36" s="11"/>
    </row>
    <row r="37" spans="1:13" ht="30" customHeight="1">
      <c r="A37" s="27"/>
      <c r="C37" s="79"/>
      <c r="D37" s="18"/>
      <c r="E37" s="79"/>
      <c r="F37" s="18"/>
      <c r="G37" s="79"/>
      <c r="I37" s="105"/>
      <c r="K37" s="11"/>
      <c r="M37" s="11"/>
    </row>
    <row r="38" spans="1:13" ht="30" customHeight="1">
      <c r="A38" s="27"/>
      <c r="C38" s="79"/>
      <c r="D38" s="18"/>
      <c r="E38" s="79"/>
      <c r="F38" s="18"/>
      <c r="G38" s="79"/>
      <c r="I38" s="105"/>
      <c r="K38" s="11"/>
      <c r="M38" s="11"/>
    </row>
    <row r="39" spans="1:13" ht="30" customHeight="1">
      <c r="A39" s="27"/>
      <c r="C39" s="79"/>
      <c r="D39" s="18"/>
      <c r="E39" s="79"/>
      <c r="F39" s="18"/>
      <c r="G39" s="79"/>
      <c r="I39" s="105"/>
      <c r="K39" s="11"/>
      <c r="M39" s="11"/>
    </row>
    <row r="40" spans="1:13" ht="30" customHeight="1">
      <c r="A40" s="27"/>
      <c r="C40" s="106"/>
      <c r="D40" s="18"/>
      <c r="E40" s="106"/>
      <c r="F40" s="18"/>
      <c r="G40" s="106"/>
      <c r="I40" s="107"/>
      <c r="K40" s="11"/>
      <c r="M40" s="11"/>
    </row>
    <row r="41" spans="1:13" ht="30" customHeight="1" thickBot="1">
      <c r="A41" s="71" t="s">
        <v>43</v>
      </c>
      <c r="C41" s="11"/>
      <c r="E41" s="11"/>
      <c r="G41" s="11"/>
      <c r="I41" s="104"/>
      <c r="K41" s="21">
        <f>SUM(K8:K40)</f>
        <v>0</v>
      </c>
      <c r="M41" s="21"/>
    </row>
    <row r="42" spans="1:13" ht="30" customHeight="1" thickTop="1"/>
    <row r="44" spans="1:13" ht="30" customHeight="1">
      <c r="M44" s="11"/>
    </row>
    <row r="45" spans="1:13" ht="30" customHeight="1">
      <c r="M45" s="11"/>
    </row>
  </sheetData>
  <autoFilter ref="A1:A45" xr:uid="{00000000-0001-0000-0E00-000000000000}"/>
  <mergeCells count="7">
    <mergeCell ref="A1:N1"/>
    <mergeCell ref="A2:N2"/>
    <mergeCell ref="A3:N3"/>
    <mergeCell ref="A5:N5"/>
    <mergeCell ref="A6:A7"/>
    <mergeCell ref="A4:N4"/>
    <mergeCell ref="C6:N6"/>
  </mergeCells>
  <pageMargins left="0.39" right="0.39" top="0.39" bottom="0.39" header="0" footer="0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P16"/>
  <sheetViews>
    <sheetView rightToLeft="1" view="pageBreakPreview" zoomScaleNormal="100" zoomScaleSheetLayoutView="100" workbookViewId="0">
      <selection activeCell="L7" sqref="L7"/>
    </sheetView>
  </sheetViews>
  <sheetFormatPr defaultRowHeight="30" customHeight="1"/>
  <cols>
    <col min="1" max="1" width="5.140625" style="16" customWidth="1"/>
    <col min="2" max="2" width="35" style="16" customWidth="1"/>
    <col min="3" max="3" width="1.28515625" style="16" customWidth="1"/>
    <col min="4" max="4" width="20.140625" style="16" customWidth="1"/>
    <col min="5" max="5" width="1.28515625" style="16" customWidth="1"/>
    <col min="6" max="6" width="19.7109375" style="16" customWidth="1"/>
    <col min="7" max="7" width="1.28515625" style="16" customWidth="1"/>
    <col min="8" max="8" width="20" style="16" customWidth="1"/>
    <col min="9" max="9" width="1.28515625" style="16" customWidth="1"/>
    <col min="10" max="10" width="18.5703125" style="16" bestFit="1" customWidth="1"/>
    <col min="11" max="11" width="1.28515625" style="16" customWidth="1"/>
    <col min="12" max="12" width="14.140625" style="16" customWidth="1"/>
    <col min="13" max="13" width="0.28515625" style="20" customWidth="1"/>
    <col min="14" max="14" width="27" style="20" customWidth="1"/>
    <col min="15" max="15" width="9.140625" style="20"/>
    <col min="16" max="16" width="14.42578125" style="20" customWidth="1"/>
    <col min="17" max="16384" width="9.140625" style="20"/>
  </cols>
  <sheetData>
    <row r="1" spans="1:16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6" ht="30" customHeight="1">
      <c r="A2" s="125" t="s">
        <v>108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6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6" ht="30" customHeight="1">
      <c r="A4" s="15" t="s">
        <v>45</v>
      </c>
      <c r="B4" s="126" t="s">
        <v>46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6" ht="30" customHeight="1">
      <c r="D5" s="1" t="s">
        <v>174</v>
      </c>
      <c r="F5" s="127" t="s">
        <v>6</v>
      </c>
      <c r="G5" s="127"/>
      <c r="H5" s="127"/>
      <c r="J5" s="144" t="s">
        <v>191</v>
      </c>
      <c r="K5" s="144"/>
      <c r="L5" s="144"/>
    </row>
    <row r="6" spans="1:16" ht="40.5" customHeight="1">
      <c r="A6" s="127" t="s">
        <v>47</v>
      </c>
      <c r="B6" s="127"/>
      <c r="D6" s="1" t="s">
        <v>48</v>
      </c>
      <c r="F6" s="1" t="s">
        <v>49</v>
      </c>
      <c r="H6" s="1" t="s">
        <v>50</v>
      </c>
      <c r="J6" s="19" t="s">
        <v>48</v>
      </c>
      <c r="L6" s="41" t="s">
        <v>14</v>
      </c>
      <c r="P6" s="11"/>
    </row>
    <row r="7" spans="1:16" ht="30" customHeight="1">
      <c r="A7" s="128" t="s">
        <v>51</v>
      </c>
      <c r="B7" s="128"/>
      <c r="C7" s="7"/>
      <c r="D7" s="9">
        <v>117740372899</v>
      </c>
      <c r="E7" s="7"/>
      <c r="F7" s="9">
        <v>1227189687191</v>
      </c>
      <c r="G7" s="7"/>
      <c r="H7" s="43">
        <v>-1344910959831</v>
      </c>
      <c r="I7" s="7"/>
      <c r="J7" s="11">
        <f>D7+F7+H7</f>
        <v>19100259</v>
      </c>
      <c r="K7" s="7"/>
      <c r="L7" s="98">
        <f>J7/8520479489351</f>
        <v>2.2416882786786518E-6</v>
      </c>
    </row>
    <row r="8" spans="1:16" ht="30" customHeight="1">
      <c r="A8" s="129" t="s">
        <v>52</v>
      </c>
      <c r="B8" s="129"/>
      <c r="C8" s="7"/>
      <c r="D8" s="11">
        <v>3612023</v>
      </c>
      <c r="E8" s="7"/>
      <c r="F8" s="11">
        <v>15339</v>
      </c>
      <c r="G8" s="7"/>
      <c r="H8" s="44">
        <v>-630000</v>
      </c>
      <c r="I8" s="7"/>
      <c r="J8" s="11">
        <f t="shared" ref="J8" si="0">D8+F8+H8</f>
        <v>2997362</v>
      </c>
      <c r="K8" s="7"/>
      <c r="L8" s="98">
        <f t="shared" ref="L8:L10" si="1">J8/8520479489351</f>
        <v>3.5178325395256683E-7</v>
      </c>
    </row>
    <row r="9" spans="1:16" ht="30" customHeight="1">
      <c r="A9" s="129" t="s">
        <v>184</v>
      </c>
      <c r="B9" s="129"/>
      <c r="C9" s="7"/>
      <c r="D9" s="11">
        <v>30010912500</v>
      </c>
      <c r="E9" s="7"/>
      <c r="F9" s="11">
        <v>3875</v>
      </c>
      <c r="G9" s="7"/>
      <c r="H9" s="44">
        <v>-30001635000</v>
      </c>
      <c r="I9" s="7"/>
      <c r="J9" s="11">
        <f>D9+F9+H9</f>
        <v>9281375</v>
      </c>
      <c r="K9" s="7"/>
      <c r="L9" s="98">
        <f t="shared" si="1"/>
        <v>1.0893019590740141E-6</v>
      </c>
    </row>
    <row r="10" spans="1:16" ht="30" customHeight="1">
      <c r="A10" s="129" t="s">
        <v>53</v>
      </c>
      <c r="B10" s="129"/>
      <c r="C10" s="7"/>
      <c r="D10" s="13">
        <v>14629236</v>
      </c>
      <c r="E10" s="7"/>
      <c r="F10" s="13">
        <v>56773</v>
      </c>
      <c r="G10" s="7"/>
      <c r="H10" s="45">
        <v>-1260000</v>
      </c>
      <c r="I10" s="7"/>
      <c r="J10" s="11">
        <f>D10+F10+H10</f>
        <v>13426009</v>
      </c>
      <c r="K10" s="7"/>
      <c r="L10" s="98">
        <f t="shared" si="1"/>
        <v>1.5757339732793196E-6</v>
      </c>
    </row>
    <row r="11" spans="1:16" s="23" customFormat="1" ht="30" customHeight="1">
      <c r="A11" s="125" t="s">
        <v>43</v>
      </c>
      <c r="B11" s="125"/>
      <c r="C11" s="19"/>
      <c r="D11" s="21">
        <f>SUM(D7:D10)</f>
        <v>147769526658</v>
      </c>
      <c r="E11" s="19"/>
      <c r="F11" s="21">
        <f>SUM(F7:F10)</f>
        <v>1227189763178</v>
      </c>
      <c r="G11" s="19"/>
      <c r="H11" s="46">
        <f>SUM(H7:H10)</f>
        <v>-1374914484831</v>
      </c>
      <c r="I11" s="19"/>
      <c r="J11" s="34">
        <f>SUM(J7:J10)</f>
        <v>44805005</v>
      </c>
      <c r="K11" s="19"/>
      <c r="L11" s="99">
        <f>SUM(L7:L10)</f>
        <v>5.2585074649845518E-6</v>
      </c>
    </row>
    <row r="15" spans="1:16" ht="30" customHeight="1">
      <c r="D15" s="29"/>
      <c r="F15" s="29"/>
      <c r="H15" s="29"/>
    </row>
    <row r="16" spans="1:16" ht="30" customHeight="1">
      <c r="D16" s="29"/>
      <c r="F16" s="29"/>
      <c r="H16" s="29"/>
    </row>
  </sheetData>
  <mergeCells count="12">
    <mergeCell ref="A6:B6"/>
    <mergeCell ref="A7:B7"/>
    <mergeCell ref="A8:B8"/>
    <mergeCell ref="A10:B10"/>
    <mergeCell ref="A11:B11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2"/>
  <sheetViews>
    <sheetView rightToLeft="1" view="pageBreakPreview" zoomScaleNormal="100" zoomScaleSheetLayoutView="100" workbookViewId="0">
      <selection activeCell="A10" sqref="A10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6" customWidth="1"/>
    <col min="15" max="16384" width="9.140625" style="16"/>
  </cols>
  <sheetData>
    <row r="1" spans="1:13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30" customHeight="1">
      <c r="A2" s="125" t="s">
        <v>110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30" customHeight="1">
      <c r="A4" s="145" t="s">
        <v>99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</row>
    <row r="5" spans="1:13" ht="30" customHeight="1">
      <c r="A5" s="127" t="s">
        <v>57</v>
      </c>
      <c r="C5" s="127" t="s">
        <v>71</v>
      </c>
      <c r="D5" s="127"/>
      <c r="E5" s="127"/>
      <c r="F5" s="127"/>
      <c r="G5" s="127"/>
      <c r="I5" s="127" t="s">
        <v>72</v>
      </c>
      <c r="J5" s="127"/>
      <c r="K5" s="127"/>
      <c r="L5" s="127"/>
      <c r="M5" s="127"/>
    </row>
    <row r="6" spans="1:13" ht="30" customHeight="1">
      <c r="A6" s="127"/>
      <c r="C6" s="6" t="s">
        <v>97</v>
      </c>
      <c r="D6" s="8"/>
      <c r="E6" s="6" t="s">
        <v>91</v>
      </c>
      <c r="F6" s="8"/>
      <c r="G6" s="6" t="s">
        <v>98</v>
      </c>
      <c r="I6" s="6" t="s">
        <v>97</v>
      </c>
      <c r="J6" s="8"/>
      <c r="K6" s="6" t="s">
        <v>91</v>
      </c>
      <c r="L6" s="8"/>
      <c r="M6" s="6" t="s">
        <v>98</v>
      </c>
    </row>
    <row r="7" spans="1:13" ht="30" customHeight="1">
      <c r="A7" s="67" t="s">
        <v>112</v>
      </c>
      <c r="C7" s="9">
        <v>8346</v>
      </c>
      <c r="E7" s="9">
        <v>0</v>
      </c>
      <c r="G7" s="9">
        <f>C7</f>
        <v>8346</v>
      </c>
      <c r="I7" s="9">
        <f>C7</f>
        <v>8346</v>
      </c>
      <c r="K7" s="9">
        <v>0</v>
      </c>
      <c r="M7" s="9">
        <f>I7</f>
        <v>8346</v>
      </c>
    </row>
    <row r="8" spans="1:13" ht="30" customHeight="1">
      <c r="A8" s="27" t="s">
        <v>113</v>
      </c>
      <c r="C8" s="11">
        <v>15339</v>
      </c>
      <c r="E8" s="11">
        <v>0</v>
      </c>
      <c r="G8" s="11">
        <f>C8</f>
        <v>15339</v>
      </c>
      <c r="I8" s="11">
        <f>C8</f>
        <v>15339</v>
      </c>
      <c r="K8" s="11">
        <v>0</v>
      </c>
      <c r="M8" s="11">
        <f t="shared" ref="M8:M10" si="0">I8</f>
        <v>15339</v>
      </c>
    </row>
    <row r="9" spans="1:13" ht="30" customHeight="1">
      <c r="A9" s="27" t="s">
        <v>114</v>
      </c>
      <c r="C9" s="11">
        <v>56773</v>
      </c>
      <c r="E9" s="11">
        <v>0</v>
      </c>
      <c r="G9" s="11">
        <f>C9</f>
        <v>56773</v>
      </c>
      <c r="I9" s="11">
        <f>C9</f>
        <v>56773</v>
      </c>
      <c r="K9" s="11">
        <v>0</v>
      </c>
      <c r="M9" s="11">
        <f t="shared" si="0"/>
        <v>56773</v>
      </c>
    </row>
    <row r="10" spans="1:13" ht="30" customHeight="1">
      <c r="A10" s="27" t="s">
        <v>184</v>
      </c>
      <c r="C10" s="11">
        <v>3875</v>
      </c>
      <c r="E10" s="11">
        <v>0</v>
      </c>
      <c r="G10" s="11">
        <f>C10</f>
        <v>3875</v>
      </c>
      <c r="I10" s="11">
        <f>C10</f>
        <v>3875</v>
      </c>
      <c r="K10" s="11">
        <v>0</v>
      </c>
      <c r="M10" s="11">
        <f t="shared" si="0"/>
        <v>3875</v>
      </c>
    </row>
    <row r="11" spans="1:13" ht="30" customHeight="1">
      <c r="A11" s="71" t="s">
        <v>43</v>
      </c>
      <c r="C11" s="21">
        <f>SUM(C7:C10)</f>
        <v>84333</v>
      </c>
      <c r="D11" s="19"/>
      <c r="E11" s="119">
        <f>SUM(E7:E10)</f>
        <v>0</v>
      </c>
      <c r="F11" s="19"/>
      <c r="G11" s="119">
        <f>SUM(G7:G10)</f>
        <v>84333</v>
      </c>
      <c r="H11" s="19"/>
      <c r="I11" s="21">
        <f>SUM(I7:I10)</f>
        <v>84333</v>
      </c>
      <c r="J11" s="19"/>
      <c r="K11" s="119">
        <f>SUM(K7:K10)</f>
        <v>0</v>
      </c>
      <c r="L11" s="19"/>
      <c r="M11" s="21">
        <f>SUM(M7:M10)</f>
        <v>84333</v>
      </c>
    </row>
    <row r="12" spans="1:13" ht="30" customHeight="1">
      <c r="E12" s="11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R15"/>
  <sheetViews>
    <sheetView rightToLeft="1" tabSelected="1" view="pageBreakPreview" zoomScaleNormal="100" zoomScaleSheetLayoutView="100" workbookViewId="0">
      <selection activeCell="H6" sqref="H6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37" customWidth="1"/>
    <col min="9" max="9" width="1.28515625" style="7" customWidth="1"/>
    <col min="10" max="10" width="14.28515625" style="7" customWidth="1"/>
    <col min="11" max="11" width="0.28515625" style="16" customWidth="1"/>
    <col min="12" max="12" width="19.85546875" style="29" bestFit="1" customWidth="1"/>
    <col min="13" max="13" width="9.140625" style="38"/>
    <col min="14" max="15" width="9.140625" style="16"/>
    <col min="16" max="16" width="16.140625" style="16" bestFit="1" customWidth="1"/>
    <col min="17" max="17" width="9.140625" style="16"/>
    <col min="18" max="18" width="14.7109375" style="16" bestFit="1" customWidth="1"/>
    <col min="19" max="16384" width="9.140625" style="16"/>
  </cols>
  <sheetData>
    <row r="1" spans="1:18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8" ht="30" customHeight="1">
      <c r="A2" s="125" t="s">
        <v>54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8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8" s="24" customFormat="1" ht="30" customHeight="1">
      <c r="A4" s="15" t="s">
        <v>55</v>
      </c>
      <c r="B4" s="126" t="s">
        <v>56</v>
      </c>
      <c r="C4" s="126"/>
      <c r="D4" s="126"/>
      <c r="E4" s="126"/>
      <c r="F4" s="126"/>
      <c r="G4" s="126"/>
      <c r="H4" s="126"/>
      <c r="I4" s="126"/>
      <c r="J4" s="126"/>
      <c r="L4" s="40"/>
      <c r="M4" s="39"/>
    </row>
    <row r="5" spans="1:18" ht="42" customHeight="1">
      <c r="A5" s="127" t="s">
        <v>57</v>
      </c>
      <c r="B5" s="127"/>
      <c r="D5" s="1" t="s">
        <v>58</v>
      </c>
      <c r="F5" s="1" t="s">
        <v>48</v>
      </c>
      <c r="H5" s="121" t="s">
        <v>59</v>
      </c>
      <c r="I5" s="18"/>
      <c r="J5" s="42" t="s">
        <v>60</v>
      </c>
    </row>
    <row r="6" spans="1:18" ht="30" customHeight="1">
      <c r="A6" s="128" t="s">
        <v>61</v>
      </c>
      <c r="B6" s="128"/>
      <c r="D6" s="8" t="s">
        <v>62</v>
      </c>
      <c r="F6" s="56">
        <f>'درآمد سرمایه گذاری در سهام'!I72</f>
        <v>674810538646.73242</v>
      </c>
      <c r="H6" s="118">
        <f>(F6/F11)*100</f>
        <v>98.692562268006768</v>
      </c>
      <c r="I6" s="108"/>
      <c r="J6" s="118">
        <f>(F6/8520479489351)*100</f>
        <v>7.9198657715228231</v>
      </c>
      <c r="P6" s="29"/>
    </row>
    <row r="7" spans="1:18" ht="30" customHeight="1">
      <c r="A7" s="129" t="s">
        <v>63</v>
      </c>
      <c r="B7" s="129"/>
      <c r="D7" s="7" t="s">
        <v>64</v>
      </c>
      <c r="F7" s="11">
        <v>0</v>
      </c>
      <c r="H7" s="156">
        <f>F7/F11</f>
        <v>0</v>
      </c>
      <c r="J7" s="156">
        <f t="shared" ref="J7:J10" si="0">(F7/8520479489351)*100</f>
        <v>0</v>
      </c>
      <c r="P7" s="29"/>
    </row>
    <row r="8" spans="1:18" ht="30" customHeight="1">
      <c r="A8" s="129" t="s">
        <v>65</v>
      </c>
      <c r="B8" s="129"/>
      <c r="D8" s="7" t="s">
        <v>66</v>
      </c>
      <c r="F8" s="11">
        <v>0</v>
      </c>
      <c r="H8" s="156">
        <f>F8/F11</f>
        <v>0</v>
      </c>
      <c r="I8" s="157"/>
      <c r="J8" s="156">
        <f t="shared" si="0"/>
        <v>0</v>
      </c>
      <c r="P8" s="29"/>
    </row>
    <row r="9" spans="1:18" ht="30" customHeight="1">
      <c r="A9" s="129" t="s">
        <v>67</v>
      </c>
      <c r="B9" s="129"/>
      <c r="D9" s="7" t="s">
        <v>68</v>
      </c>
      <c r="F9" s="11">
        <f>'درآمد سپرده بانکی'!D11</f>
        <v>84333</v>
      </c>
      <c r="H9" s="156">
        <f>F9/F11</f>
        <v>1.2333891332578874E-7</v>
      </c>
      <c r="I9" s="156"/>
      <c r="J9" s="156">
        <f t="shared" si="0"/>
        <v>9.8976824139299229E-7</v>
      </c>
      <c r="P9" s="29"/>
      <c r="R9" s="29"/>
    </row>
    <row r="10" spans="1:18" ht="30" customHeight="1">
      <c r="A10" s="129" t="s">
        <v>69</v>
      </c>
      <c r="B10" s="129"/>
      <c r="D10" s="7" t="s">
        <v>70</v>
      </c>
      <c r="F10" s="44">
        <f>'سایر درآمدها'!D11</f>
        <v>8939523069</v>
      </c>
      <c r="H10" s="156">
        <f>(F10/F11)*100</f>
        <v>1.3074253981019055</v>
      </c>
      <c r="J10" s="159">
        <f t="shared" si="0"/>
        <v>0.10491807509392782</v>
      </c>
      <c r="P10" s="29"/>
      <c r="R10" s="29"/>
    </row>
    <row r="11" spans="1:18" ht="30" customHeight="1" thickBot="1">
      <c r="A11" s="125" t="s">
        <v>43</v>
      </c>
      <c r="B11" s="125"/>
      <c r="D11" s="11"/>
      <c r="F11" s="117">
        <f>SUM(F6:F10)</f>
        <v>683750146048.73242</v>
      </c>
      <c r="G11" s="19"/>
      <c r="H11" s="158">
        <f>SUM(H6:H10)</f>
        <v>99.999987789447573</v>
      </c>
      <c r="I11" s="19"/>
      <c r="J11" s="122">
        <f>SUM(J6:J10)</f>
        <v>8.0247848363849918</v>
      </c>
      <c r="N11" s="47"/>
      <c r="P11" s="29"/>
      <c r="R11" s="29"/>
    </row>
    <row r="12" spans="1:18" ht="30" customHeight="1" thickTop="1">
      <c r="R12" s="29"/>
    </row>
    <row r="13" spans="1:18" ht="30" customHeight="1">
      <c r="P13" s="29"/>
    </row>
    <row r="14" spans="1:18" ht="30" customHeight="1">
      <c r="F14" s="11"/>
      <c r="H14" s="124"/>
      <c r="I14" s="124"/>
      <c r="J14" s="124"/>
    </row>
    <row r="15" spans="1:18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AK83"/>
  <sheetViews>
    <sheetView rightToLeft="1" view="pageBreakPreview" topLeftCell="A58" zoomScaleNormal="100" zoomScaleSheetLayoutView="100" workbookViewId="0">
      <selection activeCell="C74" sqref="C74"/>
    </sheetView>
  </sheetViews>
  <sheetFormatPr defaultRowHeight="30" customHeight="1"/>
  <cols>
    <col min="1" max="1" width="27.28515625" style="27" bestFit="1" customWidth="1"/>
    <col min="2" max="2" width="1.28515625" style="16" customWidth="1"/>
    <col min="3" max="3" width="20.140625" style="16" bestFit="1" customWidth="1"/>
    <col min="4" max="4" width="1.28515625" style="16" customWidth="1"/>
    <col min="5" max="5" width="20.5703125" style="16" customWidth="1"/>
    <col min="6" max="6" width="1.28515625" style="16" customWidth="1"/>
    <col min="7" max="7" width="21" style="74" customWidth="1"/>
    <col min="8" max="8" width="1.28515625" style="16" customWidth="1"/>
    <col min="9" max="9" width="20.140625" style="74" customWidth="1"/>
    <col min="10" max="10" width="1.28515625" style="16" customWidth="1"/>
    <col min="11" max="11" width="17.28515625" style="16" bestFit="1" customWidth="1"/>
    <col min="12" max="12" width="1.28515625" style="16" customWidth="1"/>
    <col min="13" max="13" width="18.5703125" style="16" customWidth="1"/>
    <col min="14" max="16" width="1.28515625" style="16" customWidth="1"/>
    <col min="17" max="17" width="19" style="16" customWidth="1"/>
    <col min="18" max="18" width="0.5703125" style="16" customWidth="1"/>
    <col min="19" max="19" width="20.140625" style="74" customWidth="1"/>
    <col min="20" max="20" width="0.5703125" style="16" customWidth="1"/>
    <col min="21" max="21" width="20.5703125" style="90" customWidth="1"/>
    <col min="22" max="22" width="1.28515625" style="16" customWidth="1"/>
    <col min="23" max="23" width="17.28515625" style="16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44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44" customWidth="1"/>
    <col min="36" max="36" width="24" bestFit="1" customWidth="1"/>
  </cols>
  <sheetData>
    <row r="1" spans="1:35" ht="30" customHeight="1">
      <c r="A1" s="150" t="s">
        <v>107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35" ht="30" customHeight="1">
      <c r="A2" s="150" t="s">
        <v>109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35" ht="30" customHeight="1">
      <c r="A3" s="150" t="s">
        <v>190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</row>
    <row r="4" spans="1:35" ht="30" customHeight="1">
      <c r="A4" s="147" t="s">
        <v>118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</row>
    <row r="5" spans="1:35" ht="30" customHeight="1">
      <c r="B5" s="7"/>
      <c r="C5" s="134" t="s">
        <v>71</v>
      </c>
      <c r="D5" s="134"/>
      <c r="E5" s="134"/>
      <c r="F5" s="134"/>
      <c r="G5" s="134"/>
      <c r="H5" s="134"/>
      <c r="I5" s="134"/>
      <c r="J5" s="134"/>
      <c r="K5" s="134"/>
      <c r="L5" s="7"/>
      <c r="M5" s="134" t="s">
        <v>72</v>
      </c>
      <c r="N5" s="134"/>
      <c r="O5" s="134"/>
      <c r="P5" s="134"/>
      <c r="Q5" s="134"/>
      <c r="R5" s="134"/>
      <c r="S5" s="134"/>
      <c r="T5" s="134"/>
      <c r="U5" s="134"/>
      <c r="V5" s="134"/>
      <c r="W5" s="134"/>
      <c r="Y5" s="125"/>
      <c r="AA5" s="125"/>
      <c r="AB5" s="125"/>
      <c r="AD5" s="125"/>
      <c r="AE5" s="125"/>
      <c r="AF5" s="125"/>
      <c r="AG5" s="125"/>
      <c r="AH5" s="125"/>
      <c r="AI5" s="125"/>
    </row>
    <row r="6" spans="1:35" ht="30" customHeight="1">
      <c r="A6" s="125" t="s">
        <v>57</v>
      </c>
      <c r="B6" s="7"/>
      <c r="C6" s="136" t="s">
        <v>73</v>
      </c>
      <c r="D6" s="8"/>
      <c r="E6" s="136" t="s">
        <v>74</v>
      </c>
      <c r="F6" s="8"/>
      <c r="G6" s="148" t="s">
        <v>75</v>
      </c>
      <c r="H6" s="8"/>
      <c r="I6" s="135" t="s">
        <v>43</v>
      </c>
      <c r="J6" s="135"/>
      <c r="K6" s="135"/>
      <c r="L6" s="7"/>
      <c r="M6" s="136" t="s">
        <v>73</v>
      </c>
      <c r="N6" s="8"/>
      <c r="O6" s="136" t="s">
        <v>74</v>
      </c>
      <c r="P6" s="136"/>
      <c r="Q6" s="136"/>
      <c r="R6" s="8"/>
      <c r="S6" s="148" t="s">
        <v>75</v>
      </c>
      <c r="T6" s="8"/>
      <c r="U6" s="135" t="s">
        <v>43</v>
      </c>
      <c r="V6" s="135"/>
      <c r="W6" s="135"/>
      <c r="Y6" s="125"/>
      <c r="AB6" s="81"/>
      <c r="AD6" s="82"/>
      <c r="AF6" s="82"/>
      <c r="AH6" s="82"/>
      <c r="AI6" s="82"/>
    </row>
    <row r="7" spans="1:35" ht="30" customHeight="1">
      <c r="A7" s="134"/>
      <c r="B7" s="7"/>
      <c r="C7" s="134"/>
      <c r="D7" s="7"/>
      <c r="E7" s="134"/>
      <c r="F7" s="7"/>
      <c r="G7" s="149"/>
      <c r="H7" s="7"/>
      <c r="I7" s="111" t="s">
        <v>48</v>
      </c>
      <c r="J7" s="8"/>
      <c r="K7" s="83" t="s">
        <v>59</v>
      </c>
      <c r="L7" s="7"/>
      <c r="M7" s="134"/>
      <c r="N7" s="7"/>
      <c r="O7" s="134"/>
      <c r="P7" s="134"/>
      <c r="Q7" s="134"/>
      <c r="R7" s="7"/>
      <c r="S7" s="149"/>
      <c r="T7" s="7"/>
      <c r="U7" s="84" t="s">
        <v>48</v>
      </c>
      <c r="V7" s="8"/>
      <c r="W7" s="83" t="s">
        <v>59</v>
      </c>
      <c r="Y7" s="27"/>
      <c r="AD7" s="11"/>
      <c r="AF7" s="11"/>
      <c r="AH7" s="44"/>
    </row>
    <row r="8" spans="1:35" ht="30" customHeight="1">
      <c r="A8" s="67" t="s">
        <v>37</v>
      </c>
      <c r="B8" s="7"/>
      <c r="C8" s="11">
        <v>0</v>
      </c>
      <c r="D8" s="7"/>
      <c r="E8" s="48">
        <v>0</v>
      </c>
      <c r="F8" s="7"/>
      <c r="G8" s="48">
        <v>0</v>
      </c>
      <c r="H8" s="7"/>
      <c r="I8" s="48">
        <f>C8+E8+G8</f>
        <v>0</v>
      </c>
      <c r="J8" s="7"/>
      <c r="K8" s="10"/>
      <c r="L8" s="7"/>
      <c r="M8" s="48">
        <f>VLOOKUP(A8,'درآمد سود سهام'!$A$7:$O$42,15,0)</f>
        <v>0</v>
      </c>
      <c r="N8" s="7"/>
      <c r="O8" s="151">
        <v>0</v>
      </c>
      <c r="P8" s="151"/>
      <c r="Q8" s="151"/>
      <c r="R8" s="7"/>
      <c r="S8" s="85">
        <f>VLOOKUP(A8,'درآمد ناشی از فروش'!$A$7:$Q$71,17,0)</f>
        <v>0</v>
      </c>
      <c r="T8" s="7"/>
      <c r="U8" s="50">
        <f>M8+O8+S8</f>
        <v>0</v>
      </c>
      <c r="V8" s="7"/>
      <c r="W8" s="10"/>
      <c r="Y8" s="27"/>
      <c r="AD8" s="11"/>
      <c r="AF8" s="11"/>
      <c r="AH8" s="44"/>
    </row>
    <row r="9" spans="1:35" ht="30" customHeight="1">
      <c r="A9" s="27" t="s">
        <v>116</v>
      </c>
      <c r="B9" s="7"/>
      <c r="C9" s="11">
        <v>0</v>
      </c>
      <c r="D9" s="7"/>
      <c r="E9" s="48">
        <v>0</v>
      </c>
      <c r="F9" s="7"/>
      <c r="G9" s="48">
        <v>0</v>
      </c>
      <c r="H9" s="7"/>
      <c r="I9" s="48">
        <f t="shared" ref="I9:I71" si="0">C9+E9+G9</f>
        <v>0</v>
      </c>
      <c r="J9" s="7"/>
      <c r="K9" s="12"/>
      <c r="L9" s="7"/>
      <c r="M9" s="48">
        <v>0</v>
      </c>
      <c r="N9" s="7"/>
      <c r="O9" s="146">
        <v>0</v>
      </c>
      <c r="P9" s="146"/>
      <c r="Q9" s="146"/>
      <c r="R9" s="7"/>
      <c r="S9" s="48">
        <f>VLOOKUP(A9,'درآمد ناشی از فروش'!$A$7:$Q$71,17,0)</f>
        <v>0</v>
      </c>
      <c r="T9" s="7"/>
      <c r="U9" s="50">
        <f t="shared" ref="U9:U61" si="1">M9+O9+S9</f>
        <v>0</v>
      </c>
      <c r="V9" s="7"/>
      <c r="W9" s="12"/>
      <c r="Y9" s="27"/>
      <c r="AD9" s="11"/>
      <c r="AF9" s="11"/>
      <c r="AH9" s="44"/>
    </row>
    <row r="10" spans="1:35" ht="30" customHeight="1">
      <c r="A10" s="27" t="s">
        <v>17</v>
      </c>
      <c r="B10" s="7"/>
      <c r="C10" s="11">
        <v>0</v>
      </c>
      <c r="D10" s="7"/>
      <c r="E10" s="48">
        <v>0</v>
      </c>
      <c r="F10" s="7"/>
      <c r="G10" s="48">
        <v>0</v>
      </c>
      <c r="H10" s="7"/>
      <c r="I10" s="48">
        <f t="shared" si="0"/>
        <v>0</v>
      </c>
      <c r="J10" s="7"/>
      <c r="K10" s="12"/>
      <c r="L10" s="7"/>
      <c r="M10" s="48">
        <f>VLOOKUP(A10,'درآمد سود سهام'!$A$7:$O$42,15,0)</f>
        <v>0</v>
      </c>
      <c r="N10" s="7"/>
      <c r="O10" s="146">
        <v>0</v>
      </c>
      <c r="P10" s="146"/>
      <c r="Q10" s="146"/>
      <c r="R10" s="7"/>
      <c r="S10" s="48">
        <f>VLOOKUP(A10,'درآمد ناشی از فروش'!$A$7:$Q$71,17,0)</f>
        <v>0</v>
      </c>
      <c r="T10" s="7"/>
      <c r="U10" s="50">
        <f t="shared" si="1"/>
        <v>0</v>
      </c>
      <c r="V10" s="7"/>
      <c r="W10" s="12"/>
      <c r="Y10" s="27"/>
      <c r="AD10" s="11"/>
      <c r="AF10" s="11"/>
      <c r="AH10" s="44"/>
    </row>
    <row r="11" spans="1:35" ht="30" customHeight="1">
      <c r="A11" s="27" t="s">
        <v>125</v>
      </c>
      <c r="B11" s="7"/>
      <c r="C11" s="11">
        <v>0</v>
      </c>
      <c r="D11" s="7"/>
      <c r="E11" s="48">
        <v>0</v>
      </c>
      <c r="F11" s="7"/>
      <c r="G11" s="48">
        <v>0</v>
      </c>
      <c r="H11" s="7"/>
      <c r="I11" s="48">
        <f t="shared" si="0"/>
        <v>0</v>
      </c>
      <c r="J11" s="7"/>
      <c r="K11" s="12"/>
      <c r="L11" s="7"/>
      <c r="M11" s="48">
        <v>0</v>
      </c>
      <c r="N11" s="7"/>
      <c r="O11" s="146">
        <v>0</v>
      </c>
      <c r="P11" s="146"/>
      <c r="Q11" s="146"/>
      <c r="R11" s="7"/>
      <c r="S11" s="48">
        <f>VLOOKUP(A11,'درآمد ناشی از فروش'!$A$7:$Q$71,17,0)</f>
        <v>0</v>
      </c>
      <c r="T11" s="7"/>
      <c r="U11" s="50">
        <f t="shared" si="1"/>
        <v>0</v>
      </c>
      <c r="V11" s="7"/>
      <c r="W11" s="12"/>
      <c r="Y11" s="27"/>
      <c r="AD11" s="11"/>
      <c r="AF11" s="11"/>
      <c r="AH11" s="44"/>
    </row>
    <row r="12" spans="1:35" ht="30" customHeight="1">
      <c r="A12" s="27" t="s">
        <v>122</v>
      </c>
      <c r="B12" s="7"/>
      <c r="C12" s="11">
        <v>0</v>
      </c>
      <c r="D12" s="7"/>
      <c r="E12" s="48">
        <v>0</v>
      </c>
      <c r="F12" s="7"/>
      <c r="G12" s="48">
        <v>0</v>
      </c>
      <c r="H12" s="7"/>
      <c r="I12" s="48">
        <f t="shared" si="0"/>
        <v>0</v>
      </c>
      <c r="J12" s="7"/>
      <c r="K12" s="12"/>
      <c r="L12" s="7"/>
      <c r="M12" s="48">
        <v>0</v>
      </c>
      <c r="N12" s="7"/>
      <c r="O12" s="146">
        <v>0</v>
      </c>
      <c r="P12" s="146"/>
      <c r="Q12" s="146"/>
      <c r="R12" s="7"/>
      <c r="S12" s="48">
        <f>VLOOKUP(A12,'درآمد ناشی از فروش'!$A$7:$Q$71,17,0)</f>
        <v>0</v>
      </c>
      <c r="T12" s="7"/>
      <c r="U12" s="50">
        <f t="shared" si="1"/>
        <v>0</v>
      </c>
      <c r="V12" s="7"/>
      <c r="W12" s="12"/>
      <c r="Y12" s="27"/>
      <c r="AD12" s="11"/>
      <c r="AF12" s="11"/>
      <c r="AH12" s="44"/>
    </row>
    <row r="13" spans="1:35" ht="30" customHeight="1">
      <c r="A13" s="27" t="s">
        <v>130</v>
      </c>
      <c r="B13" s="7"/>
      <c r="C13" s="11">
        <f>'درآمد سود سهام'!M8</f>
        <v>52585048083</v>
      </c>
      <c r="D13" s="7"/>
      <c r="E13" s="48">
        <f>VLOOKUP(A13,'درآمد ناشی از تغییر قیمت اوراق'!$A$7:$I$58,9,0)</f>
        <v>110439666544.65002</v>
      </c>
      <c r="F13" s="7"/>
      <c r="G13" s="48">
        <f>'درآمد ناشی از فروش'!I19</f>
        <v>-294113095</v>
      </c>
      <c r="H13" s="7"/>
      <c r="I13" s="48">
        <f t="shared" si="0"/>
        <v>162730601532.65002</v>
      </c>
      <c r="J13" s="7"/>
      <c r="K13" s="12"/>
      <c r="L13" s="7"/>
      <c r="M13" s="48">
        <f>'درآمد سود سهام'!S8</f>
        <v>52585048083</v>
      </c>
      <c r="N13" s="7"/>
      <c r="O13" s="146">
        <f>VLOOKUP(A13,'درآمد ناشی از تغییر قیمت اوراق'!$A$7:$Q$53,17,0)</f>
        <v>110439666544.65002</v>
      </c>
      <c r="P13" s="146"/>
      <c r="Q13" s="146"/>
      <c r="R13" s="7"/>
      <c r="S13" s="48">
        <f>'درآمد ناشی از فروش'!Q19</f>
        <v>-294113095</v>
      </c>
      <c r="T13" s="7"/>
      <c r="U13" s="50">
        <f t="shared" si="1"/>
        <v>162730601532.65002</v>
      </c>
      <c r="V13" s="7"/>
      <c r="W13" s="12"/>
      <c r="AD13" s="11"/>
      <c r="AF13" s="11"/>
      <c r="AH13" s="44"/>
    </row>
    <row r="14" spans="1:35" ht="30" customHeight="1">
      <c r="A14" s="27" t="s">
        <v>154</v>
      </c>
      <c r="B14" s="7"/>
      <c r="C14" s="11">
        <v>0</v>
      </c>
      <c r="D14" s="7"/>
      <c r="E14" s="48">
        <f>'درآمد ناشی از تغییر قیمت اوراق'!I24</f>
        <v>0</v>
      </c>
      <c r="F14" s="7"/>
      <c r="G14" s="48">
        <f>'درآمد ناشی از فروش'!I57</f>
        <v>-39316145138</v>
      </c>
      <c r="H14" s="7"/>
      <c r="I14" s="48">
        <f t="shared" si="0"/>
        <v>-39316145138</v>
      </c>
      <c r="J14" s="7"/>
      <c r="K14" s="12"/>
      <c r="L14" s="7"/>
      <c r="M14" s="48">
        <v>0</v>
      </c>
      <c r="N14" s="7"/>
      <c r="O14" s="146">
        <f>'درآمد ناشی از تغییر قیمت اوراق'!Q24</f>
        <v>0</v>
      </c>
      <c r="P14" s="146"/>
      <c r="Q14" s="146"/>
      <c r="R14" s="7"/>
      <c r="S14" s="48">
        <f>'درآمد ناشی از فروش'!Q57</f>
        <v>-39316145138</v>
      </c>
      <c r="T14" s="7"/>
      <c r="U14" s="50">
        <f>M14+O14+S14</f>
        <v>-39316145138</v>
      </c>
      <c r="V14" s="7"/>
      <c r="W14" s="12"/>
      <c r="AD14" s="11"/>
      <c r="AF14" s="11"/>
      <c r="AH14" s="44"/>
    </row>
    <row r="15" spans="1:35" ht="30" customHeight="1">
      <c r="A15" s="27" t="s">
        <v>126</v>
      </c>
      <c r="B15" s="7"/>
      <c r="C15" s="11">
        <v>0</v>
      </c>
      <c r="D15" s="7"/>
      <c r="E15" s="48">
        <v>0</v>
      </c>
      <c r="F15" s="7"/>
      <c r="G15" s="114">
        <v>0</v>
      </c>
      <c r="H15" s="7"/>
      <c r="I15" s="48">
        <f t="shared" si="0"/>
        <v>0</v>
      </c>
      <c r="J15" s="7"/>
      <c r="K15" s="12"/>
      <c r="L15" s="7"/>
      <c r="M15" s="48">
        <v>0</v>
      </c>
      <c r="N15" s="7"/>
      <c r="O15" s="146">
        <v>0</v>
      </c>
      <c r="P15" s="146"/>
      <c r="Q15" s="146"/>
      <c r="R15" s="7"/>
      <c r="S15" s="48">
        <f>VLOOKUP(A15,'درآمد ناشی از فروش'!$A$7:$Q$71,17,0)</f>
        <v>0</v>
      </c>
      <c r="T15" s="7"/>
      <c r="U15" s="50">
        <f t="shared" si="1"/>
        <v>0</v>
      </c>
      <c r="V15" s="7"/>
      <c r="W15" s="12"/>
      <c r="AD15" s="11"/>
      <c r="AF15" s="11"/>
      <c r="AH15" s="44"/>
    </row>
    <row r="16" spans="1:35" ht="30" customHeight="1">
      <c r="A16" s="27" t="s">
        <v>117</v>
      </c>
      <c r="B16" s="7"/>
      <c r="C16" s="11">
        <f>'درآمد سود سهام'!M27</f>
        <v>14123444743</v>
      </c>
      <c r="D16" s="7"/>
      <c r="E16" s="48">
        <f>VLOOKUP(A16,'درآمد ناشی از تغییر قیمت اوراق'!$A$7:$I$58,9,0)</f>
        <v>17735438446.359985</v>
      </c>
      <c r="F16" s="7"/>
      <c r="G16" s="114">
        <f>'درآمد ناشی از فروش'!I9</f>
        <v>-157863400</v>
      </c>
      <c r="H16" s="7"/>
      <c r="I16" s="48">
        <f t="shared" si="0"/>
        <v>31701019789.359985</v>
      </c>
      <c r="J16" s="7"/>
      <c r="K16" s="12"/>
      <c r="L16" s="7"/>
      <c r="M16" s="48">
        <f>'درآمد سود سهام'!S27</f>
        <v>14123444743</v>
      </c>
      <c r="N16" s="7"/>
      <c r="O16" s="146">
        <f>VLOOKUP(A16,'درآمد ناشی از تغییر قیمت اوراق'!$A$7:$Q$53,17,0)</f>
        <v>17735438446.359985</v>
      </c>
      <c r="P16" s="146"/>
      <c r="Q16" s="146"/>
      <c r="R16" s="7"/>
      <c r="S16" s="48">
        <f>VLOOKUP(A16,'درآمد ناشی از فروش'!$A$7:$Q$71,17,0)</f>
        <v>-157863400</v>
      </c>
      <c r="T16" s="7"/>
      <c r="U16" s="50">
        <f t="shared" si="1"/>
        <v>31701019789.359985</v>
      </c>
      <c r="V16" s="7"/>
      <c r="W16" s="12"/>
      <c r="Y16" s="27"/>
      <c r="AD16" s="11"/>
      <c r="AF16" s="11"/>
      <c r="AH16" s="44"/>
    </row>
    <row r="17" spans="1:37" ht="30" customHeight="1">
      <c r="A17" s="27" t="s">
        <v>171</v>
      </c>
      <c r="B17" s="7"/>
      <c r="C17" s="11">
        <v>0</v>
      </c>
      <c r="D17" s="7"/>
      <c r="E17" s="48">
        <f>'درآمد ناشی از تغییر قیمت اوراق'!I22</f>
        <v>0</v>
      </c>
      <c r="F17" s="7"/>
      <c r="G17" s="114">
        <f>'درآمد ناشی از فروش'!I10</f>
        <v>-38937571313</v>
      </c>
      <c r="H17" s="7"/>
      <c r="I17" s="48">
        <f t="shared" si="0"/>
        <v>-38937571313</v>
      </c>
      <c r="J17" s="7"/>
      <c r="K17" s="12"/>
      <c r="L17" s="7"/>
      <c r="M17" s="48">
        <v>0</v>
      </c>
      <c r="N17" s="7"/>
      <c r="O17" s="44"/>
      <c r="P17" s="146">
        <f>'درآمد ناشی از تغییر قیمت اوراق'!Q22</f>
        <v>0</v>
      </c>
      <c r="Q17" s="146"/>
      <c r="R17" s="7"/>
      <c r="S17" s="48">
        <f>'درآمد ناشی از فروش'!Q10</f>
        <v>-38937571313</v>
      </c>
      <c r="T17" s="7"/>
      <c r="U17" s="50">
        <f>M17+P17+S17</f>
        <v>-38937571313</v>
      </c>
      <c r="V17" s="7"/>
      <c r="W17" s="12"/>
      <c r="Y17" s="27"/>
      <c r="AD17" s="11"/>
      <c r="AF17" s="11"/>
      <c r="AH17" s="44"/>
    </row>
    <row r="18" spans="1:37" ht="30" customHeight="1">
      <c r="A18" s="27" t="s">
        <v>42</v>
      </c>
      <c r="B18" s="7"/>
      <c r="C18" s="11">
        <v>0</v>
      </c>
      <c r="D18" s="7"/>
      <c r="E18" s="48">
        <v>0</v>
      </c>
      <c r="F18" s="7"/>
      <c r="G18" s="114">
        <v>0</v>
      </c>
      <c r="H18" s="7"/>
      <c r="I18" s="48">
        <f t="shared" si="0"/>
        <v>0</v>
      </c>
      <c r="J18" s="7"/>
      <c r="K18" s="12"/>
      <c r="L18" s="7"/>
      <c r="M18" s="48">
        <f>VLOOKUP(A18,'درآمد سود سهام'!$A$7:$O$42,15,0)</f>
        <v>0</v>
      </c>
      <c r="N18" s="7"/>
      <c r="O18" s="146">
        <v>0</v>
      </c>
      <c r="P18" s="146"/>
      <c r="Q18" s="146"/>
      <c r="R18" s="7"/>
      <c r="S18" s="48">
        <f>VLOOKUP(A18,'درآمد ناشی از فروش'!$A$7:$Q$71,17,0)</f>
        <v>0</v>
      </c>
      <c r="T18" s="7"/>
      <c r="U18" s="50">
        <f t="shared" si="1"/>
        <v>0</v>
      </c>
      <c r="V18" s="7"/>
      <c r="W18" s="12"/>
      <c r="Y18" s="27"/>
      <c r="AD18" s="11"/>
      <c r="AF18" s="11"/>
      <c r="AH18" s="44"/>
    </row>
    <row r="19" spans="1:37" ht="30" customHeight="1">
      <c r="A19" s="27" t="s">
        <v>39</v>
      </c>
      <c r="B19" s="7"/>
      <c r="C19" s="11">
        <v>0</v>
      </c>
      <c r="D19" s="7"/>
      <c r="E19" s="48">
        <v>0</v>
      </c>
      <c r="F19" s="7"/>
      <c r="G19" s="114">
        <v>0</v>
      </c>
      <c r="H19" s="7"/>
      <c r="I19" s="48">
        <f t="shared" si="0"/>
        <v>0</v>
      </c>
      <c r="J19" s="7"/>
      <c r="K19" s="12"/>
      <c r="L19" s="7"/>
      <c r="M19" s="48">
        <f>VLOOKUP(A19,'درآمد سود سهام'!$A$7:$O$42,15,0)</f>
        <v>0</v>
      </c>
      <c r="N19" s="7"/>
      <c r="O19" s="146">
        <v>0</v>
      </c>
      <c r="P19" s="146"/>
      <c r="Q19" s="146"/>
      <c r="R19" s="7"/>
      <c r="S19" s="48">
        <f>VLOOKUP(A19,'درآمد ناشی از فروش'!$A$7:$Q$71,17,0)</f>
        <v>0</v>
      </c>
      <c r="T19" s="7"/>
      <c r="U19" s="50">
        <f t="shared" si="1"/>
        <v>0</v>
      </c>
      <c r="V19" s="7"/>
      <c r="W19" s="12"/>
      <c r="Y19" s="27"/>
      <c r="AD19" s="11"/>
      <c r="AF19" s="11"/>
      <c r="AH19" s="44"/>
    </row>
    <row r="20" spans="1:37" ht="30" customHeight="1">
      <c r="A20" s="27" t="s">
        <v>181</v>
      </c>
      <c r="B20" s="7"/>
      <c r="C20" s="11">
        <v>0</v>
      </c>
      <c r="D20" s="7"/>
      <c r="E20" s="48">
        <f>'درآمد ناشی از تغییر قیمت اوراق'!I50</f>
        <v>0</v>
      </c>
      <c r="F20" s="7"/>
      <c r="G20" s="114">
        <f>'درآمد ناشی از فروش'!I13</f>
        <v>-2150278752</v>
      </c>
      <c r="H20" s="7"/>
      <c r="I20" s="48">
        <f t="shared" si="0"/>
        <v>-2150278752</v>
      </c>
      <c r="J20" s="7"/>
      <c r="K20" s="12"/>
      <c r="L20" s="7"/>
      <c r="M20" s="48">
        <v>0</v>
      </c>
      <c r="N20" s="7"/>
      <c r="O20" s="146">
        <f>'درآمد ناشی از تغییر قیمت اوراق'!Q50</f>
        <v>0</v>
      </c>
      <c r="P20" s="146"/>
      <c r="Q20" s="146"/>
      <c r="R20" s="7"/>
      <c r="S20" s="48">
        <f>VLOOKUP(A20,'درآمد ناشی از فروش'!$A$7:$Q$71,17,0)</f>
        <v>-2150278752</v>
      </c>
      <c r="T20" s="7"/>
      <c r="U20" s="50">
        <f t="shared" si="1"/>
        <v>-2150278752</v>
      </c>
      <c r="V20" s="7"/>
      <c r="W20" s="12"/>
      <c r="Y20" s="27"/>
      <c r="AD20" s="11"/>
      <c r="AF20" s="11"/>
      <c r="AH20" s="44"/>
    </row>
    <row r="21" spans="1:37" ht="30" customHeight="1">
      <c r="A21" s="27" t="s">
        <v>35</v>
      </c>
      <c r="B21" s="7"/>
      <c r="C21" s="11">
        <v>0</v>
      </c>
      <c r="D21" s="7"/>
      <c r="E21" s="48">
        <v>0</v>
      </c>
      <c r="F21" s="7"/>
      <c r="G21" s="114">
        <v>0</v>
      </c>
      <c r="H21" s="7"/>
      <c r="I21" s="48">
        <f t="shared" si="0"/>
        <v>0</v>
      </c>
      <c r="J21" s="7"/>
      <c r="K21" s="12"/>
      <c r="L21" s="7"/>
      <c r="M21" s="48">
        <v>0</v>
      </c>
      <c r="N21" s="7"/>
      <c r="O21" s="146">
        <v>0</v>
      </c>
      <c r="P21" s="146"/>
      <c r="Q21" s="146"/>
      <c r="R21" s="7"/>
      <c r="S21" s="48">
        <f>VLOOKUP(A21,'درآمد ناشی از فروش'!$A$7:$Q$71,17,0)</f>
        <v>0</v>
      </c>
      <c r="T21" s="7"/>
      <c r="U21" s="50">
        <f t="shared" si="1"/>
        <v>0</v>
      </c>
      <c r="V21" s="7"/>
      <c r="W21" s="12"/>
      <c r="Y21" s="27"/>
      <c r="AD21" s="11"/>
      <c r="AF21" s="11"/>
      <c r="AH21" s="44"/>
    </row>
    <row r="22" spans="1:37" ht="30" customHeight="1">
      <c r="A22" s="27" t="s">
        <v>31</v>
      </c>
      <c r="B22" s="7"/>
      <c r="C22" s="11">
        <f>'درآمد سود سهام'!M23</f>
        <v>33878422328</v>
      </c>
      <c r="D22" s="7"/>
      <c r="E22" s="48">
        <f>VLOOKUP(A22,'درآمد ناشی از تغییر قیمت اوراق'!$A$7:$I$58,9,0)</f>
        <v>-150179540153.91803</v>
      </c>
      <c r="F22" s="7"/>
      <c r="G22" s="114">
        <f>VLOOKUP(A22,'درآمد ناشی از فروش'!$A$7:$Q$72,9,0)</f>
        <v>-4199792847</v>
      </c>
      <c r="H22" s="7"/>
      <c r="I22" s="48">
        <f t="shared" si="0"/>
        <v>-120500910672.91803</v>
      </c>
      <c r="J22" s="7"/>
      <c r="K22" s="12"/>
      <c r="L22" s="7"/>
      <c r="M22" s="48">
        <f>'درآمد سود سهام'!S23</f>
        <v>33878422328</v>
      </c>
      <c r="N22" s="7"/>
      <c r="O22" s="146">
        <f>VLOOKUP(A22,'درآمد ناشی از تغییر قیمت اوراق'!$A$7:$Q$53,17,0)</f>
        <v>-150179540153.91803</v>
      </c>
      <c r="P22" s="146"/>
      <c r="Q22" s="146"/>
      <c r="R22" s="7"/>
      <c r="S22" s="48">
        <f>VLOOKUP(A22,'درآمد ناشی از فروش'!$A$7:$Q$71,17,0)</f>
        <v>-4199792847</v>
      </c>
      <c r="T22" s="7"/>
      <c r="U22" s="50">
        <f t="shared" si="1"/>
        <v>-120500910672.91803</v>
      </c>
      <c r="V22" s="7"/>
      <c r="W22" s="12"/>
      <c r="AD22" s="11"/>
      <c r="AF22" s="11"/>
      <c r="AH22" s="44"/>
    </row>
    <row r="23" spans="1:37" ht="30" customHeight="1">
      <c r="A23" s="27" t="s">
        <v>18</v>
      </c>
      <c r="B23" s="7"/>
      <c r="C23" s="11">
        <f>'درآمد سود سهام'!M25</f>
        <v>11573114843</v>
      </c>
      <c r="D23" s="7"/>
      <c r="E23" s="48">
        <f>VLOOKUP(A23,'درآمد ناشی از تغییر قیمت اوراق'!$A$7:$I$58,9,0)</f>
        <v>-21554626940.734009</v>
      </c>
      <c r="F23" s="7"/>
      <c r="G23" s="114">
        <f>'درآمد ناشی از فروش'!I28</f>
        <v>-3078914523</v>
      </c>
      <c r="H23" s="7"/>
      <c r="I23" s="48">
        <f t="shared" si="0"/>
        <v>-13060426620.734009</v>
      </c>
      <c r="J23" s="7"/>
      <c r="K23" s="12"/>
      <c r="L23" s="7"/>
      <c r="M23" s="48">
        <f>'درآمد سود سهام'!S25</f>
        <v>11573114843</v>
      </c>
      <c r="N23" s="7"/>
      <c r="O23" s="146">
        <f>VLOOKUP(A23,'درآمد ناشی از تغییر قیمت اوراق'!$A$7:$Q$53,17,0)</f>
        <v>-21554626940.734009</v>
      </c>
      <c r="P23" s="146"/>
      <c r="Q23" s="146"/>
      <c r="R23" s="7"/>
      <c r="S23" s="48">
        <f>VLOOKUP(A23,'درآمد ناشی از فروش'!$A$7:$Q$71,17,0)</f>
        <v>-3078914523</v>
      </c>
      <c r="T23" s="7"/>
      <c r="U23" s="50">
        <f t="shared" si="1"/>
        <v>-13060426620.734009</v>
      </c>
      <c r="V23" s="7"/>
      <c r="W23" s="12"/>
      <c r="AD23" s="11"/>
      <c r="AF23" s="11"/>
      <c r="AH23" s="44"/>
    </row>
    <row r="24" spans="1:37" ht="30" customHeight="1">
      <c r="A24" s="27" t="s">
        <v>32</v>
      </c>
      <c r="B24" s="7"/>
      <c r="C24" s="11">
        <f>'درآمد سود سهام'!M36</f>
        <v>0</v>
      </c>
      <c r="D24" s="7"/>
      <c r="E24" s="48">
        <f>VLOOKUP(A24,'درآمد ناشی از تغییر قیمت اوراق'!$A$7:$I$58,9,0)</f>
        <v>100037745099.75</v>
      </c>
      <c r="F24" s="7"/>
      <c r="G24" s="114">
        <f>VLOOKUP(A24,'درآمد ناشی از فروش'!$A$7:$Q$72,9,0)</f>
        <v>-5647575467</v>
      </c>
      <c r="H24" s="7"/>
      <c r="I24" s="48">
        <f t="shared" si="0"/>
        <v>94390169632.75</v>
      </c>
      <c r="J24" s="7"/>
      <c r="K24" s="12"/>
      <c r="L24" s="7"/>
      <c r="M24" s="48">
        <f>'درآمد سود سهام'!S36</f>
        <v>0</v>
      </c>
      <c r="N24" s="7"/>
      <c r="O24" s="146">
        <f>VLOOKUP(A24,'درآمد ناشی از تغییر قیمت اوراق'!$A$7:$Q$53,17,0)</f>
        <v>100037745099.75</v>
      </c>
      <c r="P24" s="146"/>
      <c r="Q24" s="146"/>
      <c r="R24" s="7"/>
      <c r="S24" s="48">
        <f>VLOOKUP(A24,'درآمد ناشی از فروش'!$A$7:$Q$71,17,0)</f>
        <v>-5647575467</v>
      </c>
      <c r="T24" s="7"/>
      <c r="U24" s="50">
        <f t="shared" si="1"/>
        <v>94390169632.75</v>
      </c>
      <c r="V24" s="7"/>
      <c r="W24" s="12"/>
      <c r="AD24" s="11"/>
      <c r="AF24" s="11"/>
      <c r="AH24" s="44"/>
    </row>
    <row r="25" spans="1:37" ht="30" customHeight="1">
      <c r="A25" s="27" t="s">
        <v>20</v>
      </c>
      <c r="B25" s="7"/>
      <c r="C25" s="11">
        <f>'درآمد سود سهام'!M11</f>
        <v>0</v>
      </c>
      <c r="D25" s="7"/>
      <c r="E25" s="48">
        <f>VLOOKUP(A25,'درآمد ناشی از تغییر قیمت اوراق'!$A$7:$I$58,9,0)</f>
        <v>-639694424.58399963</v>
      </c>
      <c r="F25" s="7"/>
      <c r="G25" s="114">
        <f>'درآمد ناشی از فروش'!I35</f>
        <v>-434267261</v>
      </c>
      <c r="H25" s="7"/>
      <c r="I25" s="48">
        <f t="shared" si="0"/>
        <v>-1073961685.5839996</v>
      </c>
      <c r="J25" s="7"/>
      <c r="K25" s="12"/>
      <c r="L25" s="7"/>
      <c r="M25" s="48">
        <f>'درآمد سود سهام'!S11</f>
        <v>0</v>
      </c>
      <c r="N25" s="7"/>
      <c r="O25" s="146">
        <f>VLOOKUP(A25,'درآمد ناشی از تغییر قیمت اوراق'!$A$7:$Q$53,17,0)</f>
        <v>-639694424.58399963</v>
      </c>
      <c r="P25" s="146"/>
      <c r="Q25" s="146"/>
      <c r="R25" s="7"/>
      <c r="S25" s="48">
        <f>VLOOKUP(A25,'درآمد ناشی از فروش'!$A$7:$Q$71,17,0)</f>
        <v>-434267261</v>
      </c>
      <c r="T25" s="7"/>
      <c r="U25" s="50">
        <f t="shared" si="1"/>
        <v>-1073961685.5839996</v>
      </c>
      <c r="V25" s="7"/>
      <c r="W25" s="12"/>
      <c r="AD25" s="11"/>
      <c r="AF25" s="11"/>
      <c r="AH25" s="44"/>
    </row>
    <row r="26" spans="1:37" ht="30" customHeight="1">
      <c r="A26" s="27" t="s">
        <v>38</v>
      </c>
      <c r="B26" s="7"/>
      <c r="C26" s="11">
        <f>'درآمد سود سهام'!M28</f>
        <v>0</v>
      </c>
      <c r="D26" s="7"/>
      <c r="E26" s="48">
        <f>VLOOKUP(A26,'درآمد ناشی از تغییر قیمت اوراق'!$A$7:$I$58,9,0)</f>
        <v>2112443602</v>
      </c>
      <c r="F26" s="86"/>
      <c r="G26" s="114">
        <f>VLOOKUP(A26,'درآمد ناشی از فروش'!$A$7:$Q$72,9,0)</f>
        <v>23682996</v>
      </c>
      <c r="H26" s="7"/>
      <c r="I26" s="48">
        <f t="shared" si="0"/>
        <v>2136126598</v>
      </c>
      <c r="J26" s="7"/>
      <c r="K26" s="12"/>
      <c r="L26" s="7"/>
      <c r="M26" s="48">
        <f>'درآمد سود سهام'!S28</f>
        <v>0</v>
      </c>
      <c r="N26" s="7"/>
      <c r="O26" s="146">
        <f>VLOOKUP(A26,'درآمد ناشی از تغییر قیمت اوراق'!$A$7:$Q$53,17,0)</f>
        <v>2112443602</v>
      </c>
      <c r="P26" s="146"/>
      <c r="Q26" s="146"/>
      <c r="R26" s="7"/>
      <c r="S26" s="48">
        <f>VLOOKUP(A26,'درآمد ناشی از فروش'!$A$7:$Q$71,17,0)</f>
        <v>23682996</v>
      </c>
      <c r="T26" s="7"/>
      <c r="U26" s="50">
        <f t="shared" si="1"/>
        <v>2136126598</v>
      </c>
      <c r="V26" s="7"/>
      <c r="W26" s="12"/>
      <c r="AD26" s="11"/>
      <c r="AF26" s="11"/>
      <c r="AH26" s="44"/>
    </row>
    <row r="27" spans="1:37" ht="30" customHeight="1">
      <c r="A27" s="27" t="s">
        <v>25</v>
      </c>
      <c r="B27" s="7"/>
      <c r="C27" s="11">
        <f>'درآمد سود سهام'!M39</f>
        <v>1051231678</v>
      </c>
      <c r="D27" s="7"/>
      <c r="E27" s="48">
        <f>VLOOKUP(A27,'درآمد ناشی از تغییر قیمت اوراق'!$A$7:$I$58,9,0)</f>
        <v>-4562276129.4324036</v>
      </c>
      <c r="F27" s="7"/>
      <c r="G27" s="114">
        <f>VLOOKUP(A27,'درآمد ناشی از فروش'!$A$7:$Q$72,9,0)</f>
        <v>-2665961769</v>
      </c>
      <c r="H27" s="7"/>
      <c r="I27" s="48">
        <f t="shared" si="0"/>
        <v>-6177006220.4324036</v>
      </c>
      <c r="J27" s="7"/>
      <c r="K27" s="12"/>
      <c r="L27" s="7"/>
      <c r="M27" s="48">
        <f>'درآمد سود سهام'!S39</f>
        <v>1051231678</v>
      </c>
      <c r="N27" s="7"/>
      <c r="O27" s="146">
        <f>VLOOKUP(A27,'درآمد ناشی از تغییر قیمت اوراق'!$A$7:$Q$53,17,0)</f>
        <v>-4562276129.4324036</v>
      </c>
      <c r="P27" s="146"/>
      <c r="Q27" s="146"/>
      <c r="R27" s="7"/>
      <c r="S27" s="48">
        <f>VLOOKUP(A27,'درآمد ناشی از فروش'!$A$7:$Q$71,17,0)</f>
        <v>-2665961769</v>
      </c>
      <c r="T27" s="7"/>
      <c r="U27" s="50">
        <f t="shared" si="1"/>
        <v>-6177006220.4324036</v>
      </c>
      <c r="V27" s="7"/>
      <c r="W27" s="12"/>
      <c r="AD27" s="11"/>
      <c r="AF27" s="11"/>
      <c r="AH27" s="44"/>
      <c r="AJ27" s="146"/>
      <c r="AK27" s="146"/>
    </row>
    <row r="28" spans="1:37" ht="30" customHeight="1">
      <c r="A28" s="27" t="s">
        <v>127</v>
      </c>
      <c r="B28" s="7"/>
      <c r="C28" s="11">
        <v>0</v>
      </c>
      <c r="D28" s="7"/>
      <c r="E28" s="48">
        <v>0</v>
      </c>
      <c r="F28" s="7"/>
      <c r="G28" s="114">
        <v>0</v>
      </c>
      <c r="H28" s="7"/>
      <c r="I28" s="48">
        <f t="shared" si="0"/>
        <v>0</v>
      </c>
      <c r="J28" s="7"/>
      <c r="K28" s="12"/>
      <c r="L28" s="7"/>
      <c r="M28" s="48">
        <v>0</v>
      </c>
      <c r="N28" s="7"/>
      <c r="O28" s="146">
        <v>0</v>
      </c>
      <c r="P28" s="146"/>
      <c r="Q28" s="146"/>
      <c r="R28" s="7"/>
      <c r="S28" s="48">
        <f>VLOOKUP(A28,'درآمد ناشی از فروش'!$A$7:$Q$71,17,0)</f>
        <v>0</v>
      </c>
      <c r="T28" s="7"/>
      <c r="U28" s="50">
        <f t="shared" si="1"/>
        <v>0</v>
      </c>
      <c r="V28" s="7"/>
      <c r="W28" s="12"/>
      <c r="AD28" s="11"/>
      <c r="AF28" s="11"/>
      <c r="AH28" s="44"/>
    </row>
    <row r="29" spans="1:37" ht="30" customHeight="1">
      <c r="A29" s="27" t="s">
        <v>34</v>
      </c>
      <c r="B29" s="7"/>
      <c r="C29" s="11">
        <f>'درآمد سود سهام'!M20</f>
        <v>8003004756</v>
      </c>
      <c r="D29" s="7"/>
      <c r="E29" s="48">
        <f>VLOOKUP(A29,'درآمد ناشی از تغییر قیمت اوراق'!$A$7:$I$58,9,0)</f>
        <v>2376638508</v>
      </c>
      <c r="F29" s="7"/>
      <c r="G29" s="114">
        <f>'درآمد ناشی از فروش'!I31</f>
        <v>-8092060954</v>
      </c>
      <c r="H29" s="7"/>
      <c r="I29" s="48">
        <f t="shared" si="0"/>
        <v>2287582310</v>
      </c>
      <c r="J29" s="7"/>
      <c r="K29" s="12"/>
      <c r="L29" s="7"/>
      <c r="M29" s="48">
        <f>'درآمد سود سهام'!S20</f>
        <v>8003004756</v>
      </c>
      <c r="N29" s="7"/>
      <c r="O29" s="146">
        <f>VLOOKUP(A29,'درآمد ناشی از تغییر قیمت اوراق'!$A$7:$Q$53,17,0)</f>
        <v>2376638508</v>
      </c>
      <c r="P29" s="146"/>
      <c r="Q29" s="146"/>
      <c r="R29" s="7"/>
      <c r="S29" s="48">
        <f>VLOOKUP(A29,'درآمد ناشی از فروش'!$A$7:$Q$71,17,0)</f>
        <v>-8092060954</v>
      </c>
      <c r="T29" s="7"/>
      <c r="U29" s="50">
        <f t="shared" si="1"/>
        <v>2287582310</v>
      </c>
      <c r="V29" s="7"/>
      <c r="W29" s="12"/>
      <c r="Y29" s="27"/>
      <c r="AD29" s="11"/>
      <c r="AF29" s="11"/>
      <c r="AH29" s="44"/>
    </row>
    <row r="30" spans="1:37" ht="30" customHeight="1">
      <c r="A30" s="27" t="s">
        <v>131</v>
      </c>
      <c r="B30" s="7"/>
      <c r="C30" s="11">
        <f>'درآمد سود سهام'!M34</f>
        <v>0</v>
      </c>
      <c r="D30" s="7"/>
      <c r="E30" s="48">
        <f>VLOOKUP(A30,'درآمد ناشی از تغییر قیمت اوراق'!$A$7:$I$58,9,0)</f>
        <v>302674312626</v>
      </c>
      <c r="F30" s="7"/>
      <c r="G30" s="114">
        <f>'درآمد ناشی از فروش'!I25</f>
        <v>5813391334</v>
      </c>
      <c r="H30" s="7"/>
      <c r="I30" s="48">
        <f t="shared" si="0"/>
        <v>308487703960</v>
      </c>
      <c r="J30" s="7"/>
      <c r="K30" s="12"/>
      <c r="L30" s="7"/>
      <c r="M30" s="48">
        <f>'درآمد سود سهام'!S34</f>
        <v>0</v>
      </c>
      <c r="N30" s="7"/>
      <c r="O30" s="146">
        <f>VLOOKUP(A30,'درآمد ناشی از تغییر قیمت اوراق'!$A$7:$Q$53,17,0)</f>
        <v>302674312626</v>
      </c>
      <c r="P30" s="146"/>
      <c r="Q30" s="146"/>
      <c r="R30" s="7"/>
      <c r="S30" s="48">
        <f>VLOOKUP(A30,'درآمد ناشی از فروش'!$A$7:$Q$71,17,0)</f>
        <v>5813391334</v>
      </c>
      <c r="T30" s="7"/>
      <c r="U30" s="50">
        <f t="shared" si="1"/>
        <v>308487703960</v>
      </c>
      <c r="V30" s="7"/>
      <c r="W30" s="12"/>
      <c r="Y30" s="27"/>
      <c r="AD30" s="11"/>
      <c r="AF30" s="11"/>
      <c r="AH30" s="44"/>
    </row>
    <row r="31" spans="1:37" ht="30" customHeight="1">
      <c r="A31" s="27" t="s">
        <v>145</v>
      </c>
      <c r="B31" s="7"/>
      <c r="C31" s="11">
        <f>'درآمد سود سهام'!M12</f>
        <v>0</v>
      </c>
      <c r="D31" s="7"/>
      <c r="E31" s="48">
        <f>VLOOKUP(A31,'درآمد ناشی از تغییر قیمت اوراق'!$A$7:$I$58,9,0)</f>
        <v>-549760329.89120483</v>
      </c>
      <c r="F31" s="7"/>
      <c r="G31" s="114">
        <f>'درآمد ناشی از فروش'!I32</f>
        <v>-1568978694</v>
      </c>
      <c r="H31" s="7"/>
      <c r="I31" s="48">
        <f t="shared" si="0"/>
        <v>-2118739023.8912048</v>
      </c>
      <c r="J31" s="7"/>
      <c r="K31" s="12"/>
      <c r="L31" s="7"/>
      <c r="M31" s="48">
        <f>'درآمد سود سهام'!S12</f>
        <v>0</v>
      </c>
      <c r="N31" s="7"/>
      <c r="O31" s="146">
        <f>VLOOKUP(A31,'درآمد ناشی از تغییر قیمت اوراق'!$A$7:$Q$53,17,0)</f>
        <v>-549760329.89120483</v>
      </c>
      <c r="P31" s="146"/>
      <c r="Q31" s="146"/>
      <c r="R31" s="7"/>
      <c r="S31" s="48">
        <f>VLOOKUP(A31,'درآمد ناشی از فروش'!$A$7:$Q$71,17,0)</f>
        <v>-1568978694</v>
      </c>
      <c r="T31" s="7"/>
      <c r="U31" s="50">
        <f t="shared" si="1"/>
        <v>-2118739023.8912048</v>
      </c>
      <c r="V31" s="7"/>
      <c r="W31" s="12"/>
      <c r="AD31" s="11"/>
      <c r="AF31" s="11"/>
      <c r="AH31" s="44"/>
    </row>
    <row r="32" spans="1:37" ht="30" customHeight="1">
      <c r="A32" s="27" t="s">
        <v>132</v>
      </c>
      <c r="B32" s="7"/>
      <c r="C32" s="11">
        <v>0</v>
      </c>
      <c r="D32" s="7"/>
      <c r="E32" s="48">
        <v>0</v>
      </c>
      <c r="F32" s="7"/>
      <c r="G32" s="114">
        <v>0</v>
      </c>
      <c r="H32" s="7"/>
      <c r="I32" s="48">
        <f t="shared" si="0"/>
        <v>0</v>
      </c>
      <c r="J32" s="7"/>
      <c r="K32" s="12"/>
      <c r="L32" s="7"/>
      <c r="M32" s="48">
        <v>0</v>
      </c>
      <c r="N32" s="7"/>
      <c r="O32" s="146">
        <v>0</v>
      </c>
      <c r="P32" s="146"/>
      <c r="Q32" s="146"/>
      <c r="R32" s="7"/>
      <c r="S32" s="48">
        <f>VLOOKUP(A32,'درآمد ناشی از فروش'!$A$7:$Q$71,17,0)</f>
        <v>0</v>
      </c>
      <c r="T32" s="7"/>
      <c r="U32" s="50">
        <f t="shared" si="1"/>
        <v>0</v>
      </c>
      <c r="V32" s="7"/>
      <c r="W32" s="12"/>
      <c r="Y32" s="27"/>
      <c r="AD32" s="11"/>
      <c r="AF32" s="11"/>
      <c r="AH32" s="44"/>
    </row>
    <row r="33" spans="1:35" ht="30" customHeight="1">
      <c r="A33" s="27" t="s">
        <v>76</v>
      </c>
      <c r="B33" s="7"/>
      <c r="C33" s="11">
        <v>0</v>
      </c>
      <c r="D33" s="7"/>
      <c r="E33" s="48">
        <v>0</v>
      </c>
      <c r="F33" s="7"/>
      <c r="G33" s="114">
        <v>0</v>
      </c>
      <c r="H33" s="7"/>
      <c r="I33" s="48">
        <f t="shared" si="0"/>
        <v>0</v>
      </c>
      <c r="J33" s="7"/>
      <c r="K33" s="12"/>
      <c r="L33" s="7"/>
      <c r="M33" s="48">
        <v>0</v>
      </c>
      <c r="N33" s="7"/>
      <c r="O33" s="146">
        <v>0</v>
      </c>
      <c r="P33" s="146"/>
      <c r="Q33" s="146"/>
      <c r="R33" s="7"/>
      <c r="S33" s="48">
        <f>VLOOKUP(A33,'درآمد ناشی از فروش'!$A$7:$Q$71,17,0)</f>
        <v>0</v>
      </c>
      <c r="T33" s="7"/>
      <c r="U33" s="50">
        <f t="shared" si="1"/>
        <v>0</v>
      </c>
      <c r="V33" s="7"/>
      <c r="W33" s="12"/>
      <c r="Y33" s="27"/>
      <c r="AD33" s="11"/>
      <c r="AF33" s="11"/>
      <c r="AH33" s="44"/>
    </row>
    <row r="34" spans="1:35" ht="30" customHeight="1">
      <c r="A34" s="27" t="s">
        <v>133</v>
      </c>
      <c r="B34" s="7"/>
      <c r="C34" s="11">
        <v>0</v>
      </c>
      <c r="D34" s="7"/>
      <c r="E34" s="48">
        <f>VLOOKUP(A34,'درآمد ناشی از تغییر قیمت اوراق'!$A$7:$I$58,9,0)</f>
        <v>-95327884.128000021</v>
      </c>
      <c r="F34" s="7"/>
      <c r="G34" s="114">
        <f>'درآمد ناشی از فروش'!I33</f>
        <v>-154494949</v>
      </c>
      <c r="H34" s="7"/>
      <c r="I34" s="48">
        <f t="shared" si="0"/>
        <v>-249822833.12800002</v>
      </c>
      <c r="J34" s="7"/>
      <c r="K34" s="12"/>
      <c r="L34" s="7"/>
      <c r="M34" s="48">
        <f>VLOOKUP(A34,'درآمد سود سهام'!$A$7:$O$42,15,0)</f>
        <v>0</v>
      </c>
      <c r="N34" s="7"/>
      <c r="O34" s="146">
        <f>VLOOKUP(A34,'درآمد ناشی از تغییر قیمت اوراق'!$A$7:$Q$53,17,0)</f>
        <v>-95327884.128000021</v>
      </c>
      <c r="P34" s="146"/>
      <c r="Q34" s="146"/>
      <c r="R34" s="7"/>
      <c r="S34" s="48">
        <f>VLOOKUP(A34,'درآمد ناشی از فروش'!$A$7:$Q$71,17,0)</f>
        <v>-154494949</v>
      </c>
      <c r="T34" s="7"/>
      <c r="U34" s="50">
        <f t="shared" si="1"/>
        <v>-249822833.12800002</v>
      </c>
      <c r="V34" s="7"/>
      <c r="W34" s="12"/>
      <c r="AD34" s="11"/>
      <c r="AF34" s="11"/>
      <c r="AH34" s="44"/>
    </row>
    <row r="35" spans="1:35" ht="30" customHeight="1">
      <c r="A35" s="27" t="s">
        <v>29</v>
      </c>
      <c r="B35" s="7"/>
      <c r="C35" s="11">
        <f>'درآمد سود سهام'!M24</f>
        <v>69127938571</v>
      </c>
      <c r="D35" s="7"/>
      <c r="E35" s="48">
        <f>VLOOKUP(A35,'درآمد ناشی از تغییر قیمت اوراق'!$A$7:$I$58,9,0)</f>
        <v>157771078468.35901</v>
      </c>
      <c r="F35" s="7"/>
      <c r="G35" s="114">
        <f>VLOOKUP(A35,'درآمد ناشی از فروش'!$A$7:$Q$72,9,0)</f>
        <v>8107459285</v>
      </c>
      <c r="H35" s="7"/>
      <c r="I35" s="48">
        <f t="shared" si="0"/>
        <v>235006476324.35901</v>
      </c>
      <c r="J35" s="7"/>
      <c r="K35" s="12"/>
      <c r="L35" s="7"/>
      <c r="M35" s="48">
        <f>'درآمد سود سهام'!S24</f>
        <v>69127938571</v>
      </c>
      <c r="N35" s="7"/>
      <c r="O35" s="146">
        <f>VLOOKUP(A35,'درآمد ناشی از تغییر قیمت اوراق'!$A$7:$Q$53,17,0)</f>
        <v>157771078468.35901</v>
      </c>
      <c r="P35" s="146"/>
      <c r="Q35" s="146"/>
      <c r="R35" s="7"/>
      <c r="S35" s="48">
        <f>VLOOKUP(A35,'درآمد ناشی از فروش'!$A$7:$Q$71,17,0)</f>
        <v>8107459285</v>
      </c>
      <c r="T35" s="7"/>
      <c r="U35" s="50">
        <f t="shared" si="1"/>
        <v>235006476324.35901</v>
      </c>
      <c r="V35" s="7"/>
      <c r="W35" s="12"/>
      <c r="Y35" s="19"/>
      <c r="Z35" s="19"/>
      <c r="AA35" s="19"/>
      <c r="AB35" s="87"/>
      <c r="AC35" s="19"/>
      <c r="AD35" s="52"/>
      <c r="AE35" s="19"/>
      <c r="AF35" s="52"/>
      <c r="AG35" s="19"/>
      <c r="AH35" s="80"/>
      <c r="AI35" s="80"/>
    </row>
    <row r="36" spans="1:35" ht="30" customHeight="1">
      <c r="A36" s="27" t="s">
        <v>26</v>
      </c>
      <c r="B36" s="7"/>
      <c r="C36" s="11">
        <v>0</v>
      </c>
      <c r="D36" s="7"/>
      <c r="E36" s="48">
        <v>0</v>
      </c>
      <c r="F36" s="7"/>
      <c r="G36" s="114">
        <v>0</v>
      </c>
      <c r="H36" s="7"/>
      <c r="I36" s="48">
        <f t="shared" si="0"/>
        <v>0</v>
      </c>
      <c r="J36" s="7"/>
      <c r="K36" s="12"/>
      <c r="L36" s="7"/>
      <c r="M36" s="48">
        <v>0</v>
      </c>
      <c r="N36" s="7"/>
      <c r="O36" s="146">
        <v>0</v>
      </c>
      <c r="P36" s="146"/>
      <c r="Q36" s="146"/>
      <c r="R36" s="7"/>
      <c r="S36" s="48">
        <f>VLOOKUP(A36,'درآمد ناشی از فروش'!$A$7:$Q$71,17,0)</f>
        <v>0</v>
      </c>
      <c r="T36" s="7"/>
      <c r="U36" s="50">
        <f t="shared" si="1"/>
        <v>0</v>
      </c>
      <c r="V36" s="7"/>
      <c r="W36" s="12"/>
    </row>
    <row r="37" spans="1:35" ht="30" customHeight="1">
      <c r="A37" s="27" t="s">
        <v>121</v>
      </c>
      <c r="B37" s="7"/>
      <c r="C37" s="11">
        <f>'درآمد سود سهام'!M35</f>
        <v>0</v>
      </c>
      <c r="D37" s="7"/>
      <c r="E37" s="48">
        <f>VLOOKUP(A37,'درآمد ناشی از تغییر قیمت اوراق'!$A$7:$I$58,9,0)</f>
        <v>11789846837.945999</v>
      </c>
      <c r="F37" s="7"/>
      <c r="G37" s="114">
        <f>VLOOKUP(A37,'درآمد ناشی از فروش'!$A$7:$Q$72,9,0)</f>
        <v>3475278032</v>
      </c>
      <c r="H37" s="7"/>
      <c r="I37" s="48">
        <f t="shared" si="0"/>
        <v>15265124869.945999</v>
      </c>
      <c r="J37" s="7"/>
      <c r="K37" s="12"/>
      <c r="L37" s="7"/>
      <c r="M37" s="48">
        <f>'درآمد سود سهام'!S35</f>
        <v>0</v>
      </c>
      <c r="N37" s="7"/>
      <c r="O37" s="146">
        <f>VLOOKUP(A37,'درآمد ناشی از تغییر قیمت اوراق'!$A$7:$Q$53,17,0)</f>
        <v>11789846837.945999</v>
      </c>
      <c r="P37" s="146"/>
      <c r="Q37" s="146"/>
      <c r="R37" s="7"/>
      <c r="S37" s="48">
        <f>VLOOKUP(A37,'درآمد ناشی از فروش'!$A$7:$Q$71,17,0)</f>
        <v>3475278032</v>
      </c>
      <c r="T37" s="7"/>
      <c r="U37" s="50">
        <f t="shared" si="1"/>
        <v>15265124869.945999</v>
      </c>
      <c r="V37" s="7"/>
      <c r="W37" s="12"/>
    </row>
    <row r="38" spans="1:35" ht="30" customHeight="1">
      <c r="A38" s="27" t="s">
        <v>128</v>
      </c>
      <c r="B38" s="7"/>
      <c r="C38" s="11">
        <v>0</v>
      </c>
      <c r="D38" s="7"/>
      <c r="E38" s="48">
        <f>VLOOKUP(A38,'درآمد ناشی از تغییر قیمت اوراق'!$A$7:$I$58,9,0)</f>
        <v>2794718560.4120026</v>
      </c>
      <c r="F38" s="7"/>
      <c r="G38" s="114">
        <f>'درآمد ناشی از فروش'!I42</f>
        <v>-461941062</v>
      </c>
      <c r="H38" s="7"/>
      <c r="I38" s="48">
        <f t="shared" si="0"/>
        <v>2332777498.4120026</v>
      </c>
      <c r="J38" s="7"/>
      <c r="K38" s="12"/>
      <c r="L38" s="7"/>
      <c r="M38" s="48">
        <f>'درآمد سود سهام'!S10</f>
        <v>0</v>
      </c>
      <c r="N38" s="7"/>
      <c r="O38" s="146">
        <f>VLOOKUP(A38,'درآمد ناشی از تغییر قیمت اوراق'!$A$7:$Q$53,17,0)</f>
        <v>2794718560.4120026</v>
      </c>
      <c r="P38" s="146"/>
      <c r="Q38" s="146"/>
      <c r="R38" s="7"/>
      <c r="S38" s="48">
        <f>VLOOKUP(A38,'درآمد ناشی از فروش'!$A$7:$Q$71,17,0)</f>
        <v>-461941062</v>
      </c>
      <c r="T38" s="7"/>
      <c r="U38" s="50">
        <f t="shared" si="1"/>
        <v>2332777498.4120026</v>
      </c>
      <c r="V38" s="7"/>
      <c r="W38" s="12"/>
    </row>
    <row r="39" spans="1:35" ht="30" customHeight="1">
      <c r="A39" s="27" t="s">
        <v>77</v>
      </c>
      <c r="B39" s="7"/>
      <c r="C39" s="11">
        <v>0</v>
      </c>
      <c r="D39" s="7"/>
      <c r="E39" s="48">
        <v>0</v>
      </c>
      <c r="F39" s="7"/>
      <c r="G39" s="114">
        <v>0</v>
      </c>
      <c r="H39" s="7"/>
      <c r="I39" s="48">
        <f t="shared" si="0"/>
        <v>0</v>
      </c>
      <c r="J39" s="7"/>
      <c r="K39" s="12"/>
      <c r="L39" s="7"/>
      <c r="M39" s="48">
        <v>0</v>
      </c>
      <c r="N39" s="7"/>
      <c r="O39" s="146">
        <v>0</v>
      </c>
      <c r="P39" s="146"/>
      <c r="Q39" s="146"/>
      <c r="R39" s="7"/>
      <c r="S39" s="48">
        <f>VLOOKUP(A39,'درآمد ناشی از فروش'!$A$7:$Q$71,17,0)</f>
        <v>0</v>
      </c>
      <c r="T39" s="7"/>
      <c r="U39" s="50">
        <f t="shared" si="1"/>
        <v>0</v>
      </c>
      <c r="V39" s="7"/>
      <c r="W39" s="12"/>
    </row>
    <row r="40" spans="1:35" ht="30" customHeight="1">
      <c r="A40" s="27" t="s">
        <v>144</v>
      </c>
      <c r="B40" s="7"/>
      <c r="C40" s="11">
        <f>'درآمد سود سهام'!M30</f>
        <v>0</v>
      </c>
      <c r="D40" s="7"/>
      <c r="E40" s="48">
        <f>VLOOKUP(A40,'درآمد ناشی از تغییر قیمت اوراق'!$A$7:$I$58,9,0)</f>
        <v>-6592142832.8710022</v>
      </c>
      <c r="F40" s="7"/>
      <c r="G40" s="114">
        <f>'درآمد ناشی از فروش'!I21</f>
        <v>-5255812187</v>
      </c>
      <c r="H40" s="7"/>
      <c r="I40" s="48">
        <f t="shared" si="0"/>
        <v>-11847955019.871002</v>
      </c>
      <c r="J40" s="7"/>
      <c r="K40" s="12"/>
      <c r="L40" s="7"/>
      <c r="M40" s="48">
        <f>'درآمد سود سهام'!S30</f>
        <v>0</v>
      </c>
      <c r="N40" s="7"/>
      <c r="O40" s="146">
        <f>VLOOKUP(A40,'درآمد ناشی از تغییر قیمت اوراق'!$A$7:$Q$53,17,0)</f>
        <v>-6592142832.8710022</v>
      </c>
      <c r="P40" s="146"/>
      <c r="Q40" s="146"/>
      <c r="R40" s="7"/>
      <c r="S40" s="48">
        <f>VLOOKUP(A40,'درآمد ناشی از فروش'!$A$7:$Q$71,17,0)</f>
        <v>-5255812187</v>
      </c>
      <c r="T40" s="7"/>
      <c r="U40" s="50">
        <f t="shared" si="1"/>
        <v>-11847955019.871002</v>
      </c>
      <c r="V40" s="7"/>
      <c r="W40" s="12"/>
    </row>
    <row r="41" spans="1:35" ht="30" customHeight="1">
      <c r="A41" s="27" t="s">
        <v>41</v>
      </c>
      <c r="B41" s="7"/>
      <c r="C41" s="11">
        <v>0</v>
      </c>
      <c r="D41" s="7"/>
      <c r="E41" s="48">
        <v>0</v>
      </c>
      <c r="F41" s="7"/>
      <c r="G41" s="114">
        <v>0</v>
      </c>
      <c r="H41" s="7"/>
      <c r="I41" s="48">
        <f t="shared" si="0"/>
        <v>0</v>
      </c>
      <c r="J41" s="7"/>
      <c r="K41" s="12"/>
      <c r="L41" s="7"/>
      <c r="M41" s="48">
        <f>VLOOKUP(A41,'درآمد سود سهام'!$A$7:$O$42,15,0)</f>
        <v>0</v>
      </c>
      <c r="N41" s="7"/>
      <c r="O41" s="146">
        <v>0</v>
      </c>
      <c r="P41" s="146"/>
      <c r="Q41" s="146"/>
      <c r="R41" s="7"/>
      <c r="S41" s="48">
        <f>VLOOKUP(A41,'درآمد ناشی از فروش'!$A$7:$Q$71,17,0)</f>
        <v>0</v>
      </c>
      <c r="T41" s="7"/>
      <c r="U41" s="50">
        <f t="shared" si="1"/>
        <v>0</v>
      </c>
      <c r="V41" s="7"/>
      <c r="W41" s="12"/>
    </row>
    <row r="42" spans="1:35" ht="30" customHeight="1">
      <c r="A42" s="27" t="s">
        <v>134</v>
      </c>
      <c r="B42" s="7"/>
      <c r="C42" s="11">
        <v>0</v>
      </c>
      <c r="D42" s="7"/>
      <c r="E42" s="48">
        <f>VLOOKUP(A42,'درآمد ناشی از تغییر قیمت اوراق'!$A$7:$I$58,9,0)</f>
        <v>-2326001434.4581985</v>
      </c>
      <c r="F42" s="7"/>
      <c r="G42" s="114">
        <f>VLOOKUP(A42,'درآمد ناشی از فروش'!$A$7:$Q$72,9,0)</f>
        <v>-3540778026</v>
      </c>
      <c r="H42" s="7"/>
      <c r="I42" s="48">
        <f t="shared" si="0"/>
        <v>-5866779460.4581985</v>
      </c>
      <c r="J42" s="7"/>
      <c r="K42" s="12"/>
      <c r="L42" s="7"/>
      <c r="M42" s="48">
        <f>VLOOKUP(A42,'درآمد سود سهام'!$A$7:$O$42,15,0)</f>
        <v>0</v>
      </c>
      <c r="N42" s="7"/>
      <c r="O42" s="146">
        <f>VLOOKUP(A42,'درآمد ناشی از تغییر قیمت اوراق'!$A$7:$Q$53,17,0)</f>
        <v>-2326001434.4581985</v>
      </c>
      <c r="P42" s="146"/>
      <c r="Q42" s="146"/>
      <c r="R42" s="7"/>
      <c r="S42" s="48">
        <f>VLOOKUP(A42,'درآمد ناشی از فروش'!$A$7:$Q$71,17,0)</f>
        <v>-3540778026</v>
      </c>
      <c r="T42" s="7"/>
      <c r="U42" s="50">
        <f t="shared" si="1"/>
        <v>-5866779460.4581985</v>
      </c>
      <c r="V42" s="7"/>
      <c r="W42" s="12"/>
    </row>
    <row r="43" spans="1:35" ht="30" customHeight="1">
      <c r="A43" s="27" t="s">
        <v>36</v>
      </c>
      <c r="B43" s="7"/>
      <c r="C43" s="11">
        <v>0</v>
      </c>
      <c r="D43" s="7"/>
      <c r="E43" s="48">
        <v>0</v>
      </c>
      <c r="F43" s="7"/>
      <c r="G43" s="114">
        <v>0</v>
      </c>
      <c r="H43" s="7"/>
      <c r="I43" s="48">
        <f t="shared" si="0"/>
        <v>0</v>
      </c>
      <c r="J43" s="7"/>
      <c r="K43" s="12"/>
      <c r="L43" s="7"/>
      <c r="M43" s="48">
        <f>VLOOKUP(A43,'درآمد سود سهام'!$A$7:$O$42,15,0)</f>
        <v>0</v>
      </c>
      <c r="N43" s="7"/>
      <c r="O43" s="146">
        <v>0</v>
      </c>
      <c r="P43" s="146"/>
      <c r="Q43" s="146"/>
      <c r="R43" s="7"/>
      <c r="S43" s="48">
        <f>VLOOKUP(A43,'درآمد ناشی از فروش'!$A$7:$Q$71,17,0)</f>
        <v>0</v>
      </c>
      <c r="T43" s="7"/>
      <c r="U43" s="50">
        <f t="shared" si="1"/>
        <v>0</v>
      </c>
      <c r="V43" s="7"/>
      <c r="W43" s="12"/>
    </row>
    <row r="44" spans="1:35" ht="30" customHeight="1">
      <c r="A44" s="27" t="s">
        <v>24</v>
      </c>
      <c r="B44" s="7"/>
      <c r="C44" s="11">
        <f>'درآمد سود سهام'!M37</f>
        <v>0</v>
      </c>
      <c r="D44" s="7"/>
      <c r="E44" s="48">
        <f>VLOOKUP(A44,'درآمد ناشی از تغییر قیمت اوراق'!$A$7:$I$58,9,0)</f>
        <v>23777119662</v>
      </c>
      <c r="F44" s="7"/>
      <c r="G44" s="114">
        <f>VLOOKUP(A44,'درآمد ناشی از فروش'!$A$7:$Q$72,9,0)</f>
        <v>4657968640</v>
      </c>
      <c r="H44" s="7"/>
      <c r="I44" s="48">
        <f t="shared" si="0"/>
        <v>28435088302</v>
      </c>
      <c r="J44" s="7"/>
      <c r="K44" s="12"/>
      <c r="L44" s="7"/>
      <c r="M44" s="48">
        <f>'درآمد سود سهام'!S37</f>
        <v>0</v>
      </c>
      <c r="N44" s="7"/>
      <c r="O44" s="146">
        <f>VLOOKUP(A44,'درآمد ناشی از تغییر قیمت اوراق'!$A$7:$Q$53,17,0)</f>
        <v>23777119662</v>
      </c>
      <c r="P44" s="146"/>
      <c r="Q44" s="146"/>
      <c r="R44" s="7"/>
      <c r="S44" s="48">
        <f>VLOOKUP(A44,'درآمد ناشی از فروش'!$A$7:$Q$71,17,0)</f>
        <v>4657968640</v>
      </c>
      <c r="T44" s="7"/>
      <c r="U44" s="50">
        <f t="shared" si="1"/>
        <v>28435088302</v>
      </c>
      <c r="V44" s="7"/>
      <c r="W44" s="12"/>
    </row>
    <row r="45" spans="1:35" ht="30" customHeight="1">
      <c r="A45" s="27" t="s">
        <v>135</v>
      </c>
      <c r="B45" s="7"/>
      <c r="C45" s="11">
        <f>'درآمد سود سهام'!M9</f>
        <v>10699308376</v>
      </c>
      <c r="D45" s="7"/>
      <c r="E45" s="48">
        <f>VLOOKUP(A45,'درآمد ناشی از تغییر قیمت اوراق'!$A$7:$I$58,9,0)</f>
        <v>-11003605357.462006</v>
      </c>
      <c r="F45" s="7"/>
      <c r="G45" s="114">
        <f>VLOOKUP(A45,'درآمد ناشی از فروش'!$A$7:$Q$72,9,0)</f>
        <v>-3367498360</v>
      </c>
      <c r="H45" s="7"/>
      <c r="I45" s="48">
        <f t="shared" si="0"/>
        <v>-3671795341.4620056</v>
      </c>
      <c r="J45" s="7"/>
      <c r="K45" s="12"/>
      <c r="L45" s="7"/>
      <c r="M45" s="48">
        <f>'درآمد سود سهام'!S9</f>
        <v>10699308376</v>
      </c>
      <c r="N45" s="7"/>
      <c r="O45" s="146">
        <f>VLOOKUP(A45,'درآمد ناشی از تغییر قیمت اوراق'!$A$7:$Q$53,17,0)</f>
        <v>-11003605357.462006</v>
      </c>
      <c r="P45" s="146"/>
      <c r="Q45" s="146"/>
      <c r="R45" s="7"/>
      <c r="S45" s="48">
        <f>VLOOKUP(A45,'درآمد ناشی از فروش'!$A$7:$Q$71,17,0)</f>
        <v>-3367498360</v>
      </c>
      <c r="T45" s="7"/>
      <c r="U45" s="50">
        <f t="shared" si="1"/>
        <v>-3671795341.4620056</v>
      </c>
      <c r="V45" s="7"/>
      <c r="W45" s="12"/>
    </row>
    <row r="46" spans="1:35" ht="30" customHeight="1">
      <c r="A46" s="27" t="s">
        <v>136</v>
      </c>
      <c r="B46" s="7"/>
      <c r="C46" s="11">
        <f>'درآمد سود سهام'!M14</f>
        <v>11328367454</v>
      </c>
      <c r="D46" s="7"/>
      <c r="E46" s="48">
        <f>VLOOKUP(A46,'درآمد ناشی از تغییر قیمت اوراق'!$A$7:$I$58,9,0)</f>
        <v>44279332456.432007</v>
      </c>
      <c r="F46" s="7"/>
      <c r="G46" s="114">
        <f>VLOOKUP(A46,'درآمد ناشی از فروش'!$A$7:$Q$72,9,0)</f>
        <v>16756462885</v>
      </c>
      <c r="H46" s="7"/>
      <c r="I46" s="48">
        <f t="shared" si="0"/>
        <v>72364162795.432007</v>
      </c>
      <c r="J46" s="7"/>
      <c r="K46" s="12"/>
      <c r="L46" s="7"/>
      <c r="M46" s="48">
        <f>'درآمد سود سهام'!S14</f>
        <v>11328367454</v>
      </c>
      <c r="N46" s="7"/>
      <c r="O46" s="146">
        <f>VLOOKUP(A46,'درآمد ناشی از تغییر قیمت اوراق'!$A$7:$Q$53,17,0)</f>
        <v>44279332456.432007</v>
      </c>
      <c r="P46" s="146"/>
      <c r="Q46" s="146"/>
      <c r="R46" s="7"/>
      <c r="S46" s="48">
        <f>VLOOKUP(A46,'درآمد ناشی از فروش'!$A$7:$Q$71,17,0)</f>
        <v>16756462885</v>
      </c>
      <c r="T46" s="7"/>
      <c r="U46" s="50">
        <f t="shared" si="1"/>
        <v>72364162795.432007</v>
      </c>
      <c r="V46" s="7"/>
      <c r="W46" s="12"/>
    </row>
    <row r="47" spans="1:35" ht="30" customHeight="1">
      <c r="A47" s="27" t="s">
        <v>16</v>
      </c>
      <c r="B47" s="7"/>
      <c r="C47" s="11">
        <f>'درآمد سود سهام'!M17</f>
        <v>3908378745</v>
      </c>
      <c r="D47" s="7"/>
      <c r="E47" s="48">
        <f>VLOOKUP(A47,'درآمد ناشی از تغییر قیمت اوراق'!$A$7:$I$58,9,0)</f>
        <v>31144295615.627197</v>
      </c>
      <c r="F47" s="7"/>
      <c r="G47" s="114">
        <f>VLOOKUP(A47,'درآمد ناشی از فروش'!$A$7:$Q$72,9,0)</f>
        <v>767033140</v>
      </c>
      <c r="H47" s="7"/>
      <c r="I47" s="48">
        <f t="shared" si="0"/>
        <v>35819707500.627197</v>
      </c>
      <c r="J47" s="7"/>
      <c r="K47" s="12"/>
      <c r="L47" s="7"/>
      <c r="M47" s="48">
        <f>'درآمد سود سهام'!S17</f>
        <v>3908378745</v>
      </c>
      <c r="N47" s="7"/>
      <c r="O47" s="146">
        <f>VLOOKUP(A47,'درآمد ناشی از تغییر قیمت اوراق'!$A$7:$Q$53,17,0)</f>
        <v>31144295615.627197</v>
      </c>
      <c r="P47" s="146"/>
      <c r="Q47" s="146"/>
      <c r="R47" s="7"/>
      <c r="S47" s="48">
        <f>VLOOKUP(A47,'درآمد ناشی از فروش'!$A$7:$Q$71,17,0)</f>
        <v>767033140</v>
      </c>
      <c r="T47" s="7"/>
      <c r="U47" s="50">
        <f t="shared" si="1"/>
        <v>35819707500.627197</v>
      </c>
      <c r="V47" s="7"/>
      <c r="W47" s="12"/>
    </row>
    <row r="48" spans="1:35" ht="30" customHeight="1">
      <c r="A48" s="27" t="s">
        <v>19</v>
      </c>
      <c r="B48" s="7"/>
      <c r="C48" s="11">
        <f>'درآمد سود سهام'!M18</f>
        <v>47072413793</v>
      </c>
      <c r="D48" s="7"/>
      <c r="E48" s="48">
        <f>VLOOKUP(A48,'درآمد ناشی از تغییر قیمت اوراق'!$A$7:$I$58,9,0)</f>
        <v>-2513161154.9819946</v>
      </c>
      <c r="F48" s="7"/>
      <c r="G48" s="114">
        <f>'درآمد ناشی از فروش'!I45</f>
        <v>626204132</v>
      </c>
      <c r="H48" s="7"/>
      <c r="I48" s="48">
        <f t="shared" si="0"/>
        <v>45185456770.018005</v>
      </c>
      <c r="J48" s="7"/>
      <c r="K48" s="12"/>
      <c r="L48" s="7"/>
      <c r="M48" s="48">
        <f>'درآمد سود سهام'!S18</f>
        <v>47072413793</v>
      </c>
      <c r="N48" s="7"/>
      <c r="O48" s="146">
        <f>VLOOKUP(A48,'درآمد ناشی از تغییر قیمت اوراق'!$A$7:$Q$53,17,0)</f>
        <v>-2513161154.9819946</v>
      </c>
      <c r="P48" s="146"/>
      <c r="Q48" s="146"/>
      <c r="R48" s="7"/>
      <c r="S48" s="48">
        <f>VLOOKUP(A48,'درآمد ناشی از فروش'!$A$7:$Q$71,17,0)</f>
        <v>626204132</v>
      </c>
      <c r="T48" s="7"/>
      <c r="U48" s="50">
        <f t="shared" si="1"/>
        <v>45185456770.018005</v>
      </c>
      <c r="V48" s="7"/>
      <c r="W48" s="12"/>
    </row>
    <row r="49" spans="1:25" ht="30" customHeight="1">
      <c r="A49" s="27" t="s">
        <v>15</v>
      </c>
      <c r="B49" s="7"/>
      <c r="C49" s="11">
        <v>0</v>
      </c>
      <c r="D49" s="7"/>
      <c r="E49" s="48">
        <f>VLOOKUP(A49,'درآمد ناشی از تغییر قیمت اوراق'!$A$7:$I$58,9,0)</f>
        <v>0</v>
      </c>
      <c r="F49" s="7"/>
      <c r="G49" s="114">
        <f>'درآمد ناشی از فروش'!I60</f>
        <v>0</v>
      </c>
      <c r="H49" s="7"/>
      <c r="I49" s="48">
        <f t="shared" si="0"/>
        <v>0</v>
      </c>
      <c r="J49" s="7"/>
      <c r="K49" s="12"/>
      <c r="L49" s="7"/>
      <c r="M49" s="48">
        <f>VLOOKUP(A49,'درآمد سود سهام'!$A$7:$O$42,15,0)</f>
        <v>0</v>
      </c>
      <c r="N49" s="7"/>
      <c r="O49" s="146">
        <f>VLOOKUP(A49,'درآمد ناشی از تغییر قیمت اوراق'!$A$7:$Q$53,17,0)</f>
        <v>0</v>
      </c>
      <c r="P49" s="146"/>
      <c r="Q49" s="146"/>
      <c r="R49" s="7"/>
      <c r="S49" s="48">
        <f>'درآمد ناشی از فروش'!Q60</f>
        <v>0</v>
      </c>
      <c r="T49" s="7"/>
      <c r="U49" s="50">
        <f t="shared" si="1"/>
        <v>0</v>
      </c>
      <c r="V49" s="7"/>
      <c r="W49" s="12"/>
    </row>
    <row r="50" spans="1:25" ht="30" customHeight="1">
      <c r="A50" s="27" t="s">
        <v>158</v>
      </c>
      <c r="B50" s="7"/>
      <c r="C50" s="11">
        <v>0</v>
      </c>
      <c r="D50" s="7"/>
      <c r="E50" s="48">
        <f>'درآمد ناشی از تغییر قیمت اوراق'!I28</f>
        <v>0</v>
      </c>
      <c r="F50" s="7"/>
      <c r="G50" s="114">
        <f>'درآمد ناشی از فروش'!I37</f>
        <v>-742834856</v>
      </c>
      <c r="H50" s="7"/>
      <c r="I50" s="48">
        <f t="shared" si="0"/>
        <v>-742834856</v>
      </c>
      <c r="J50" s="7"/>
      <c r="K50" s="12"/>
      <c r="L50" s="7"/>
      <c r="M50" s="48">
        <v>0</v>
      </c>
      <c r="N50" s="7"/>
      <c r="O50" s="146">
        <f>'درآمد ناشی از تغییر قیمت اوراق'!Q28</f>
        <v>0</v>
      </c>
      <c r="P50" s="146"/>
      <c r="Q50" s="146"/>
      <c r="R50" s="7"/>
      <c r="S50" s="48">
        <f>VLOOKUP(A50,'درآمد ناشی از فروش'!$A$7:$Q$71,17,0)</f>
        <v>-742834856</v>
      </c>
      <c r="T50" s="7"/>
      <c r="U50" s="50">
        <f t="shared" si="1"/>
        <v>-742834856</v>
      </c>
      <c r="V50" s="7"/>
      <c r="W50" s="12"/>
    </row>
    <row r="51" spans="1:25" ht="30" customHeight="1">
      <c r="A51" s="27" t="s">
        <v>120</v>
      </c>
      <c r="B51" s="7"/>
      <c r="C51" s="11">
        <v>0</v>
      </c>
      <c r="D51" s="7"/>
      <c r="E51" s="48">
        <v>0</v>
      </c>
      <c r="F51" s="7"/>
      <c r="G51" s="114">
        <v>0</v>
      </c>
      <c r="H51" s="7"/>
      <c r="I51" s="48">
        <f t="shared" si="0"/>
        <v>0</v>
      </c>
      <c r="J51" s="7"/>
      <c r="K51" s="12"/>
      <c r="L51" s="7"/>
      <c r="M51" s="48">
        <v>0</v>
      </c>
      <c r="N51" s="7"/>
      <c r="O51" s="146">
        <v>0</v>
      </c>
      <c r="P51" s="146"/>
      <c r="Q51" s="146"/>
      <c r="R51" s="7"/>
      <c r="S51" s="48">
        <f>VLOOKUP(A51,'درآمد ناشی از فروش'!$A$7:$Q$71,17,0)</f>
        <v>0</v>
      </c>
      <c r="T51" s="7"/>
      <c r="U51" s="50">
        <f t="shared" si="1"/>
        <v>0</v>
      </c>
      <c r="V51" s="7"/>
      <c r="W51" s="12"/>
    </row>
    <row r="52" spans="1:25" ht="30" customHeight="1">
      <c r="A52" s="27" t="s">
        <v>30</v>
      </c>
      <c r="B52" s="7"/>
      <c r="C52" s="11">
        <f>'درآمد سود سهام'!M29</f>
        <v>0</v>
      </c>
      <c r="D52" s="7"/>
      <c r="E52" s="48">
        <f>VLOOKUP(A52,'درآمد ناشی از تغییر قیمت اوراق'!$A$7:$I$58,9,0)</f>
        <v>-12142178348.587036</v>
      </c>
      <c r="F52" s="7"/>
      <c r="G52" s="114">
        <f>VLOOKUP(A52,'درآمد ناشی از فروش'!$A$7:$Q$72,9,0)</f>
        <v>-11493496296</v>
      </c>
      <c r="H52" s="7"/>
      <c r="I52" s="48">
        <f t="shared" si="0"/>
        <v>-23635674644.587036</v>
      </c>
      <c r="J52" s="7"/>
      <c r="K52" s="12"/>
      <c r="L52" s="7"/>
      <c r="M52" s="48">
        <f>'درآمد سود سهام'!S29</f>
        <v>0</v>
      </c>
      <c r="N52" s="7"/>
      <c r="O52" s="146">
        <f>VLOOKUP(A52,'درآمد ناشی از تغییر قیمت اوراق'!$A$7:$Q$53,17,0)</f>
        <v>-12142178348.587036</v>
      </c>
      <c r="P52" s="146"/>
      <c r="Q52" s="146"/>
      <c r="R52" s="7"/>
      <c r="S52" s="48">
        <f>VLOOKUP(A52,'درآمد ناشی از فروش'!$A$7:$Q$71,17,0)</f>
        <v>-11493496296</v>
      </c>
      <c r="T52" s="7"/>
      <c r="U52" s="50">
        <f t="shared" si="1"/>
        <v>-23635674644.587036</v>
      </c>
      <c r="V52" s="7"/>
      <c r="W52" s="12"/>
    </row>
    <row r="53" spans="1:25" ht="30" customHeight="1">
      <c r="A53" s="27" t="s">
        <v>137</v>
      </c>
      <c r="B53" s="7"/>
      <c r="C53" s="11">
        <f>'درآمد سود سهام'!M13</f>
        <v>0</v>
      </c>
      <c r="D53" s="7"/>
      <c r="E53" s="48">
        <f>VLOOKUP(A53,'درآمد ناشی از تغییر قیمت اوراق'!$A$7:$I$58,9,0)</f>
        <v>12328864477.839996</v>
      </c>
      <c r="F53" s="7"/>
      <c r="G53" s="114">
        <f>'درآمد ناشی از فروش'!I34</f>
        <v>-179970460</v>
      </c>
      <c r="H53" s="7"/>
      <c r="I53" s="48">
        <f t="shared" si="0"/>
        <v>12148894017.839996</v>
      </c>
      <c r="J53" s="7"/>
      <c r="K53" s="12"/>
      <c r="L53" s="7"/>
      <c r="M53" s="48">
        <f>'درآمد سود سهام'!S13</f>
        <v>0</v>
      </c>
      <c r="N53" s="7"/>
      <c r="O53" s="146">
        <f>VLOOKUP(A53,'درآمد ناشی از تغییر قیمت اوراق'!$A$7:$Q$53,17,0)</f>
        <v>12328864477.839996</v>
      </c>
      <c r="P53" s="146"/>
      <c r="Q53" s="146"/>
      <c r="R53" s="7"/>
      <c r="S53" s="48">
        <f>'درآمد ناشی از فروش'!Q34</f>
        <v>-179970460</v>
      </c>
      <c r="T53" s="7"/>
      <c r="U53" s="50">
        <f t="shared" si="1"/>
        <v>12148894017.839996</v>
      </c>
      <c r="V53" s="7"/>
      <c r="W53" s="12"/>
    </row>
    <row r="54" spans="1:25" ht="30" customHeight="1">
      <c r="A54" s="27" t="s">
        <v>115</v>
      </c>
      <c r="B54" s="7"/>
      <c r="C54" s="11">
        <v>0</v>
      </c>
      <c r="D54" s="7"/>
      <c r="E54" s="48">
        <v>0</v>
      </c>
      <c r="F54" s="7"/>
      <c r="G54" s="114">
        <v>0</v>
      </c>
      <c r="H54" s="7"/>
      <c r="I54" s="48">
        <f t="shared" si="0"/>
        <v>0</v>
      </c>
      <c r="J54" s="7"/>
      <c r="K54" s="12"/>
      <c r="L54" s="7"/>
      <c r="M54" s="48">
        <v>0</v>
      </c>
      <c r="N54" s="7"/>
      <c r="O54" s="146">
        <v>0</v>
      </c>
      <c r="P54" s="146"/>
      <c r="Q54" s="146"/>
      <c r="R54" s="7"/>
      <c r="S54" s="48">
        <f>VLOOKUP(A54,'درآمد ناشی از فروش'!$A$7:$Q$71,17,0)</f>
        <v>0</v>
      </c>
      <c r="T54" s="7"/>
      <c r="U54" s="50">
        <f t="shared" si="1"/>
        <v>0</v>
      </c>
      <c r="V54" s="7"/>
      <c r="W54" s="12"/>
    </row>
    <row r="55" spans="1:25" ht="30" customHeight="1">
      <c r="A55" s="27" t="s">
        <v>124</v>
      </c>
      <c r="B55" s="7"/>
      <c r="C55" s="11">
        <v>0</v>
      </c>
      <c r="D55" s="7"/>
      <c r="E55" s="48">
        <f>VLOOKUP(A55,'درآمد ناشی از تغییر قیمت اوراق'!$A$11:$I$58,9,0)</f>
        <v>0</v>
      </c>
      <c r="F55" s="7"/>
      <c r="G55" s="114">
        <f>'درآمد ناشی از فروش'!I69</f>
        <v>-1218507337</v>
      </c>
      <c r="H55" s="7"/>
      <c r="I55" s="48">
        <f t="shared" si="0"/>
        <v>-1218507337</v>
      </c>
      <c r="J55" s="7"/>
      <c r="K55" s="12"/>
      <c r="L55" s="7"/>
      <c r="M55" s="11">
        <v>0</v>
      </c>
      <c r="N55" s="7"/>
      <c r="O55" s="146">
        <f>VLOOKUP(A55,'درآمد ناشی از تغییر قیمت اوراق'!$A$7:$Q$53,17,0)</f>
        <v>0</v>
      </c>
      <c r="P55" s="146"/>
      <c r="Q55" s="146"/>
      <c r="R55" s="7"/>
      <c r="S55" s="48">
        <f>'درآمد ناشی از فروش'!Q69</f>
        <v>-1218507337</v>
      </c>
      <c r="T55" s="7"/>
      <c r="U55" s="50">
        <f t="shared" si="1"/>
        <v>-1218507337</v>
      </c>
      <c r="V55" s="7"/>
      <c r="W55" s="12"/>
    </row>
    <row r="56" spans="1:25" ht="30" customHeight="1">
      <c r="A56" s="27" t="s">
        <v>123</v>
      </c>
      <c r="B56" s="7"/>
      <c r="C56" s="11">
        <v>0</v>
      </c>
      <c r="D56" s="7"/>
      <c r="E56" s="48">
        <f>VLOOKUP(A56,'درآمد ناشی از تغییر قیمت اوراق'!$A$11:$I$58,9,0)</f>
        <v>0</v>
      </c>
      <c r="F56" s="7"/>
      <c r="G56" s="114">
        <f>'درآمد ناشی از فروش'!I56</f>
        <v>0</v>
      </c>
      <c r="H56" s="7"/>
      <c r="I56" s="48">
        <f t="shared" si="0"/>
        <v>0</v>
      </c>
      <c r="J56" s="7"/>
      <c r="K56" s="12"/>
      <c r="L56" s="7"/>
      <c r="M56" s="11">
        <v>0</v>
      </c>
      <c r="N56" s="7"/>
      <c r="O56" s="146">
        <f>VLOOKUP(A56,'درآمد ناشی از تغییر قیمت اوراق'!$A$7:$Q$53,17,0)</f>
        <v>0</v>
      </c>
      <c r="P56" s="146"/>
      <c r="Q56" s="146"/>
      <c r="R56" s="7"/>
      <c r="S56" s="48">
        <f>'درآمد ناشی از فروش'!Q56</f>
        <v>0</v>
      </c>
      <c r="T56" s="7"/>
      <c r="U56" s="50">
        <f t="shared" si="1"/>
        <v>0</v>
      </c>
      <c r="V56" s="7"/>
      <c r="W56" s="12"/>
    </row>
    <row r="57" spans="1:25" ht="30" customHeight="1">
      <c r="A57" s="27" t="s">
        <v>139</v>
      </c>
      <c r="B57" s="7"/>
      <c r="C57" s="11">
        <v>0</v>
      </c>
      <c r="D57" s="7"/>
      <c r="E57" s="48">
        <f>VLOOKUP(A57,'درآمد ناشی از تغییر قیمت اوراق'!$A$11:$I$58,9,0)</f>
        <v>-70037813342.977997</v>
      </c>
      <c r="F57" s="7"/>
      <c r="G57" s="114">
        <f>VLOOKUP(A57,'درآمد ناشی از فروش'!$A$7:$Q$72,9,0)</f>
        <v>-29945888589</v>
      </c>
      <c r="H57" s="7"/>
      <c r="I57" s="48">
        <f t="shared" si="0"/>
        <v>-99983701931.977997</v>
      </c>
      <c r="J57" s="7"/>
      <c r="K57" s="12"/>
      <c r="L57" s="7"/>
      <c r="M57" s="11">
        <v>0</v>
      </c>
      <c r="N57" s="7"/>
      <c r="O57" s="146">
        <f>VLOOKUP(A57,'درآمد ناشی از تغییر قیمت اوراق'!$A$7:$Q$53,17,0)</f>
        <v>-70037813342.977997</v>
      </c>
      <c r="P57" s="146"/>
      <c r="Q57" s="146"/>
      <c r="R57" s="7"/>
      <c r="S57" s="48">
        <f>VLOOKUP(A57,'درآمد ناشی از فروش'!$A$7:$Q$71,17,0)</f>
        <v>-29945888589</v>
      </c>
      <c r="T57" s="7"/>
      <c r="U57" s="50">
        <f t="shared" si="1"/>
        <v>-99983701931.977997</v>
      </c>
      <c r="V57" s="7"/>
      <c r="W57" s="12"/>
    </row>
    <row r="58" spans="1:25" ht="30" customHeight="1">
      <c r="A58" s="27" t="s">
        <v>140</v>
      </c>
      <c r="B58" s="7"/>
      <c r="C58" s="11">
        <v>0</v>
      </c>
      <c r="D58" s="7"/>
      <c r="E58" s="48">
        <f>VLOOKUP(A58,'درآمد ناشی از تغییر قیمت اوراق'!$A$11:$I$58,9,0)</f>
        <v>0</v>
      </c>
      <c r="F58" s="7"/>
      <c r="G58" s="114">
        <f>'درآمد ناشی از فروش'!I52</f>
        <v>0</v>
      </c>
      <c r="H58" s="7"/>
      <c r="I58" s="48">
        <f t="shared" si="0"/>
        <v>0</v>
      </c>
      <c r="J58" s="7"/>
      <c r="K58" s="12"/>
      <c r="L58" s="7"/>
      <c r="M58" s="11">
        <v>0</v>
      </c>
      <c r="N58" s="7"/>
      <c r="O58" s="146">
        <f>VLOOKUP(A58,'درآمد ناشی از تغییر قیمت اوراق'!$A$7:$Q$53,17,0)</f>
        <v>0</v>
      </c>
      <c r="P58" s="146"/>
      <c r="Q58" s="146"/>
      <c r="R58" s="7"/>
      <c r="S58" s="48">
        <f>VLOOKUP(A58,'درآمد ناشی از فروش'!$A$7:$Q$71,17,0)</f>
        <v>0</v>
      </c>
      <c r="T58" s="7"/>
      <c r="U58" s="50">
        <f t="shared" si="1"/>
        <v>0</v>
      </c>
      <c r="V58" s="7"/>
      <c r="W58" s="12"/>
    </row>
    <row r="59" spans="1:25" ht="30" customHeight="1">
      <c r="A59" s="27" t="s">
        <v>141</v>
      </c>
      <c r="B59" s="7"/>
      <c r="C59" s="11">
        <v>0</v>
      </c>
      <c r="D59" s="7"/>
      <c r="E59" s="48">
        <f>VLOOKUP(A59,'درآمد ناشی از تغییر قیمت اوراق'!$A$11:$I$58,9,0)</f>
        <v>0</v>
      </c>
      <c r="F59" s="7"/>
      <c r="G59" s="114">
        <f>'درآمد ناشی از فروش'!I50</f>
        <v>-751610067</v>
      </c>
      <c r="H59" s="7"/>
      <c r="I59" s="48">
        <f t="shared" si="0"/>
        <v>-751610067</v>
      </c>
      <c r="J59" s="7"/>
      <c r="K59" s="12"/>
      <c r="L59" s="7"/>
      <c r="M59" s="11">
        <v>0</v>
      </c>
      <c r="N59" s="7"/>
      <c r="O59" s="146">
        <f>VLOOKUP(A59,'درآمد ناشی از تغییر قیمت اوراق'!$A$7:$Q$53,17,0)</f>
        <v>0</v>
      </c>
      <c r="P59" s="146"/>
      <c r="Q59" s="146"/>
      <c r="R59" s="7"/>
      <c r="S59" s="48">
        <f>VLOOKUP(A59,'درآمد ناشی از فروش'!$A$7:$Q$71,17,0)</f>
        <v>-751610067</v>
      </c>
      <c r="T59" s="7"/>
      <c r="U59" s="50">
        <f t="shared" si="1"/>
        <v>-751610067</v>
      </c>
      <c r="V59" s="7"/>
      <c r="W59" s="12"/>
      <c r="Y59" s="11"/>
    </row>
    <row r="60" spans="1:25" ht="30" customHeight="1">
      <c r="A60" s="27" t="s">
        <v>142</v>
      </c>
      <c r="B60" s="7"/>
      <c r="C60" s="11">
        <v>0</v>
      </c>
      <c r="D60" s="7"/>
      <c r="E60" s="48">
        <f>VLOOKUP(A60,'درآمد ناشی از تغییر قیمت اوراق'!$A$11:$I$58,9,0)</f>
        <v>599547622</v>
      </c>
      <c r="F60" s="7"/>
      <c r="G60" s="114">
        <f>'درآمد ناشی از فروش'!I68</f>
        <v>332687890</v>
      </c>
      <c r="H60" s="7"/>
      <c r="I60" s="48">
        <f t="shared" si="0"/>
        <v>932235512</v>
      </c>
      <c r="J60" s="7"/>
      <c r="K60" s="12"/>
      <c r="L60" s="7"/>
      <c r="M60" s="11">
        <v>0</v>
      </c>
      <c r="N60" s="7"/>
      <c r="O60" s="146">
        <f>VLOOKUP(A60,'درآمد ناشی از تغییر قیمت اوراق'!$A$7:$Q$53,17,0)</f>
        <v>599547622</v>
      </c>
      <c r="P60" s="146"/>
      <c r="Q60" s="146"/>
      <c r="R60" s="7"/>
      <c r="S60" s="48">
        <f>'درآمد ناشی از فروش'!Q68</f>
        <v>332687890</v>
      </c>
      <c r="T60" s="7"/>
      <c r="U60" s="50">
        <f t="shared" si="1"/>
        <v>932235512</v>
      </c>
      <c r="V60" s="7"/>
      <c r="W60" s="12"/>
      <c r="Y60" s="11"/>
    </row>
    <row r="61" spans="1:25" ht="30" customHeight="1">
      <c r="A61" s="27" t="s">
        <v>146</v>
      </c>
      <c r="B61" s="7"/>
      <c r="C61" s="11">
        <v>0</v>
      </c>
      <c r="D61" s="7"/>
      <c r="E61" s="48">
        <f>VLOOKUP(A61,'درآمد ناشی از تغییر قیمت اوراق'!$A$11:$I$58,9,0)</f>
        <v>0</v>
      </c>
      <c r="F61" s="7"/>
      <c r="G61" s="114">
        <f>'درآمد ناشی از فروش'!I58</f>
        <v>1340206310</v>
      </c>
      <c r="H61" s="7"/>
      <c r="I61" s="48">
        <f t="shared" si="0"/>
        <v>1340206310</v>
      </c>
      <c r="J61" s="7"/>
      <c r="K61" s="12"/>
      <c r="L61" s="7"/>
      <c r="M61" s="11">
        <v>0</v>
      </c>
      <c r="N61" s="7"/>
      <c r="O61" s="146">
        <f>VLOOKUP(A61,'درآمد ناشی از تغییر قیمت اوراق'!$A$7:$Q$53,17,0)</f>
        <v>0</v>
      </c>
      <c r="P61" s="146"/>
      <c r="Q61" s="146"/>
      <c r="R61" s="7"/>
      <c r="S61" s="48">
        <f>'درآمد ناشی از فروش'!Q58</f>
        <v>1340206310</v>
      </c>
      <c r="T61" s="7"/>
      <c r="U61" s="50">
        <f t="shared" si="1"/>
        <v>1340206310</v>
      </c>
      <c r="V61" s="7"/>
      <c r="W61" s="12"/>
      <c r="Y61" s="11"/>
    </row>
    <row r="62" spans="1:25" ht="30" customHeight="1">
      <c r="A62" s="27" t="s">
        <v>143</v>
      </c>
      <c r="B62" s="7"/>
      <c r="C62" s="11">
        <f>'درآمد سود سهام'!M33</f>
        <v>0</v>
      </c>
      <c r="D62" s="7"/>
      <c r="E62" s="48">
        <f>VLOOKUP(A62,'درآمد ناشی از تغییر قیمت اوراق'!$A$11:$I$58,9,0)</f>
        <v>7394873223.2090988</v>
      </c>
      <c r="F62" s="7"/>
      <c r="G62" s="114">
        <f>'درآمد ناشی از فروش'!I55</f>
        <v>7069151096</v>
      </c>
      <c r="H62" s="7"/>
      <c r="I62" s="48">
        <f t="shared" si="0"/>
        <v>14464024319.209099</v>
      </c>
      <c r="J62" s="7"/>
      <c r="K62" s="12"/>
      <c r="L62" s="7"/>
      <c r="M62" s="11">
        <f>'درآمد سود سهام'!S33</f>
        <v>0</v>
      </c>
      <c r="N62" s="7"/>
      <c r="O62" s="146">
        <f>VLOOKUP(A62,'درآمد ناشی از تغییر قیمت اوراق'!$A$7:$Q$53,17,0)</f>
        <v>7394873223.2090988</v>
      </c>
      <c r="P62" s="146"/>
      <c r="Q62" s="146"/>
      <c r="R62" s="7"/>
      <c r="S62" s="48">
        <f>'درآمد ناشی از فروش'!Q55</f>
        <v>7069151096</v>
      </c>
      <c r="T62" s="7"/>
      <c r="U62" s="50">
        <f>M62+O62+S62</f>
        <v>14464024319.209099</v>
      </c>
      <c r="V62" s="7"/>
      <c r="W62" s="12"/>
      <c r="Y62" s="11"/>
    </row>
    <row r="63" spans="1:25" ht="30" customHeight="1">
      <c r="A63" s="27" t="s">
        <v>148</v>
      </c>
      <c r="B63" s="7"/>
      <c r="C63" s="11">
        <f>'درآمد سود سهام'!M38</f>
        <v>4899516381</v>
      </c>
      <c r="D63" s="7"/>
      <c r="E63" s="48">
        <f>VLOOKUP(A63,'درآمد ناشی از تغییر قیمت اوراق'!$A$11:$I$58,9,0)</f>
        <v>-11004351406.827</v>
      </c>
      <c r="F63" s="7"/>
      <c r="G63" s="114">
        <f>'درآمد ناشی از فروش'!I61</f>
        <v>-1292721778</v>
      </c>
      <c r="H63" s="7"/>
      <c r="I63" s="48">
        <f t="shared" si="0"/>
        <v>-7397556803.8269997</v>
      </c>
      <c r="J63" s="7"/>
      <c r="K63" s="12"/>
      <c r="L63" s="7"/>
      <c r="M63" s="11">
        <f>'درآمد سود سهام'!S38</f>
        <v>4899516381</v>
      </c>
      <c r="N63" s="7"/>
      <c r="O63" s="146">
        <f>VLOOKUP(A63,'درآمد ناشی از تغییر قیمت اوراق'!$A$7:$Q$53,17,0)</f>
        <v>-11004351406.827</v>
      </c>
      <c r="P63" s="146"/>
      <c r="Q63" s="146"/>
      <c r="R63" s="7"/>
      <c r="S63" s="48">
        <f>'درآمد ناشی از فروش'!Q61</f>
        <v>-1292721778</v>
      </c>
      <c r="T63" s="7"/>
      <c r="U63" s="50">
        <f>M63+O63+S63</f>
        <v>-7397556803.8269997</v>
      </c>
      <c r="V63" s="7"/>
      <c r="W63" s="12"/>
      <c r="Y63" s="11"/>
    </row>
    <row r="64" spans="1:25" ht="30" customHeight="1">
      <c r="A64" s="27" t="s">
        <v>177</v>
      </c>
      <c r="B64" s="7"/>
      <c r="C64" s="11">
        <f>'درآمد سود سهام'!M40</f>
        <v>0</v>
      </c>
      <c r="D64" s="7"/>
      <c r="E64" s="48">
        <f>'درآمد ناشی از تغییر قیمت اوراق'!I46</f>
        <v>0</v>
      </c>
      <c r="F64" s="7"/>
      <c r="G64" s="114">
        <f>'درآمد ناشی از فروش'!I66</f>
        <v>-2852237913</v>
      </c>
      <c r="H64" s="7"/>
      <c r="I64" s="48">
        <f t="shared" si="0"/>
        <v>-2852237913</v>
      </c>
      <c r="J64" s="7"/>
      <c r="K64" s="12"/>
      <c r="L64" s="7"/>
      <c r="M64" s="11">
        <f>'درآمد سود سهام'!S40</f>
        <v>0</v>
      </c>
      <c r="N64" s="7"/>
      <c r="O64" s="146">
        <f>'درآمد ناشی از تغییر قیمت اوراق'!Q46</f>
        <v>0</v>
      </c>
      <c r="P64" s="146"/>
      <c r="Q64" s="146"/>
      <c r="R64" s="7"/>
      <c r="S64" s="48">
        <f>'درآمد ناشی از فروش'!Q66</f>
        <v>-2852237913</v>
      </c>
      <c r="T64" s="7"/>
      <c r="U64" s="50">
        <f t="shared" ref="U64:U71" si="2">M64+O64+S64</f>
        <v>-2852237913</v>
      </c>
      <c r="V64" s="7"/>
      <c r="W64" s="12"/>
      <c r="Y64" s="11"/>
    </row>
    <row r="65" spans="1:35" ht="30" customHeight="1">
      <c r="A65" s="27" t="s">
        <v>180</v>
      </c>
      <c r="B65" s="7"/>
      <c r="C65" s="11">
        <v>0</v>
      </c>
      <c r="D65" s="7"/>
      <c r="E65" s="48">
        <f>'درآمد ناشی از تغییر قیمت اوراق'!I49</f>
        <v>0</v>
      </c>
      <c r="F65" s="7"/>
      <c r="G65" s="114">
        <f>'درآمد ناشی از فروش'!I59</f>
        <v>0</v>
      </c>
      <c r="H65" s="7"/>
      <c r="I65" s="48">
        <f t="shared" si="0"/>
        <v>0</v>
      </c>
      <c r="J65" s="7"/>
      <c r="K65" s="12"/>
      <c r="L65" s="7"/>
      <c r="M65" s="11">
        <v>0</v>
      </c>
      <c r="N65" s="7"/>
      <c r="O65" s="146">
        <f>'درآمد ناشی از تغییر قیمت اوراق'!Q49</f>
        <v>0</v>
      </c>
      <c r="P65" s="146"/>
      <c r="Q65" s="146"/>
      <c r="R65" s="7"/>
      <c r="S65" s="48">
        <f>'درآمد ناشی از فروش'!Q59</f>
        <v>0</v>
      </c>
      <c r="T65" s="7"/>
      <c r="U65" s="50">
        <f t="shared" si="2"/>
        <v>0</v>
      </c>
      <c r="V65" s="7"/>
      <c r="W65" s="12"/>
      <c r="Y65" s="11"/>
    </row>
    <row r="66" spans="1:35" ht="30" customHeight="1">
      <c r="A66" s="27" t="s">
        <v>188</v>
      </c>
      <c r="B66" s="7"/>
      <c r="C66" s="11">
        <v>0</v>
      </c>
      <c r="D66" s="7"/>
      <c r="E66" s="48">
        <f>'درآمد ناشی از تغییر قیمت اوراق'!I45</f>
        <v>0</v>
      </c>
      <c r="F66" s="7"/>
      <c r="G66" s="114">
        <f>'درآمد ناشی از فروش'!I62</f>
        <v>776159581</v>
      </c>
      <c r="H66" s="7"/>
      <c r="I66" s="48">
        <f t="shared" si="0"/>
        <v>776159581</v>
      </c>
      <c r="J66" s="7"/>
      <c r="K66" s="12"/>
      <c r="L66" s="7"/>
      <c r="M66" s="11">
        <v>0</v>
      </c>
      <c r="N66" s="7"/>
      <c r="O66" s="146">
        <f>'درآمد ناشی از تغییر قیمت اوراق'!Q45</f>
        <v>0</v>
      </c>
      <c r="P66" s="146"/>
      <c r="Q66" s="146"/>
      <c r="R66" s="7"/>
      <c r="S66" s="48">
        <f>'درآمد ناشی از فروش'!Q62</f>
        <v>776159581</v>
      </c>
      <c r="T66" s="7"/>
      <c r="U66" s="50">
        <f t="shared" si="2"/>
        <v>776159581</v>
      </c>
      <c r="V66" s="7"/>
      <c r="W66" s="12"/>
      <c r="Y66" s="11"/>
    </row>
    <row r="67" spans="1:35" ht="30" customHeight="1">
      <c r="A67" s="27" t="s">
        <v>175</v>
      </c>
      <c r="B67" s="7"/>
      <c r="C67" s="11">
        <v>0</v>
      </c>
      <c r="D67" s="7"/>
      <c r="E67" s="48">
        <f>'درآمد ناشی از تغییر قیمت اوراق'!I44</f>
        <v>0</v>
      </c>
      <c r="F67" s="7"/>
      <c r="G67" s="114">
        <f>'درآمد ناشی از فروش'!I67</f>
        <v>-9581811767</v>
      </c>
      <c r="H67" s="7"/>
      <c r="I67" s="48">
        <f t="shared" si="0"/>
        <v>-9581811767</v>
      </c>
      <c r="J67" s="7"/>
      <c r="K67" s="12"/>
      <c r="L67" s="7"/>
      <c r="M67" s="11">
        <v>0</v>
      </c>
      <c r="N67" s="7"/>
      <c r="O67" s="146">
        <f>'درآمد ناشی از تغییر قیمت اوراق'!Q44</f>
        <v>0</v>
      </c>
      <c r="P67" s="146"/>
      <c r="Q67" s="146"/>
      <c r="R67" s="7"/>
      <c r="S67" s="48">
        <f>'درآمد ناشی از فروش'!Q67</f>
        <v>-9581811767</v>
      </c>
      <c r="T67" s="7"/>
      <c r="U67" s="50">
        <f t="shared" si="2"/>
        <v>-9581811767</v>
      </c>
      <c r="V67" s="7"/>
      <c r="W67" s="12"/>
      <c r="Y67" s="11"/>
    </row>
    <row r="68" spans="1:35" ht="30" customHeight="1">
      <c r="A68" s="27" t="s">
        <v>179</v>
      </c>
      <c r="B68" s="7"/>
      <c r="C68" s="11">
        <v>0</v>
      </c>
      <c r="D68" s="7"/>
      <c r="E68" s="48">
        <f>'درآمد ناشی از تغییر قیمت اوراق'!I48</f>
        <v>-131258444</v>
      </c>
      <c r="F68" s="7"/>
      <c r="G68" s="114">
        <f>'درآمد ناشی از فروش'!I65</f>
        <v>2614139071</v>
      </c>
      <c r="H68" s="7"/>
      <c r="I68" s="48">
        <f t="shared" si="0"/>
        <v>2482880627</v>
      </c>
      <c r="J68" s="7"/>
      <c r="K68" s="12"/>
      <c r="L68" s="7"/>
      <c r="M68" s="11">
        <v>0</v>
      </c>
      <c r="N68" s="7"/>
      <c r="O68" s="146">
        <f>'درآمد ناشی از تغییر قیمت اوراق'!Q48</f>
        <v>-131258444</v>
      </c>
      <c r="P68" s="146"/>
      <c r="Q68" s="146"/>
      <c r="R68" s="7"/>
      <c r="S68" s="48">
        <f>'درآمد ناشی از فروش'!Q65</f>
        <v>2614139071</v>
      </c>
      <c r="T68" s="7"/>
      <c r="U68" s="50">
        <f t="shared" si="2"/>
        <v>2482880627</v>
      </c>
      <c r="V68" s="7"/>
      <c r="W68" s="12"/>
      <c r="Y68" s="11"/>
    </row>
    <row r="69" spans="1:35" ht="30" customHeight="1">
      <c r="A69" s="27" t="s">
        <v>182</v>
      </c>
      <c r="B69" s="7"/>
      <c r="C69" s="11">
        <v>0</v>
      </c>
      <c r="D69" s="7"/>
      <c r="E69" s="48">
        <f>'درآمد ناشی از تغییر قیمت اوراق'!I51</f>
        <v>0</v>
      </c>
      <c r="F69" s="7"/>
      <c r="G69" s="114">
        <f>'درآمد ناشی از فروش'!I64</f>
        <v>8386996</v>
      </c>
      <c r="H69" s="7"/>
      <c r="I69" s="48">
        <f t="shared" si="0"/>
        <v>8386996</v>
      </c>
      <c r="J69" s="7"/>
      <c r="K69" s="12"/>
      <c r="L69" s="7"/>
      <c r="M69" s="11">
        <v>0</v>
      </c>
      <c r="N69" s="7"/>
      <c r="O69" s="146">
        <f>'درآمد ناشی از تغییر قیمت اوراق'!Q51</f>
        <v>0</v>
      </c>
      <c r="P69" s="146"/>
      <c r="Q69" s="146"/>
      <c r="R69" s="7"/>
      <c r="S69" s="48">
        <f>'درآمد ناشی از فروش'!Q64</f>
        <v>8386996</v>
      </c>
      <c r="T69" s="7"/>
      <c r="U69" s="50">
        <f t="shared" si="2"/>
        <v>8386996</v>
      </c>
      <c r="V69" s="7"/>
      <c r="W69" s="12"/>
      <c r="Y69" s="11"/>
    </row>
    <row r="70" spans="1:35" ht="30" customHeight="1">
      <c r="A70" s="27" t="s">
        <v>183</v>
      </c>
      <c r="B70" s="7"/>
      <c r="C70" s="11">
        <v>0</v>
      </c>
      <c r="D70" s="7"/>
      <c r="E70" s="48">
        <f>'درآمد ناشی از تغییر قیمت اوراق'!I52</f>
        <v>0</v>
      </c>
      <c r="F70" s="7"/>
      <c r="G70" s="114">
        <f>'درآمد ناشی از فروش'!I63</f>
        <v>-1979578473</v>
      </c>
      <c r="H70" s="7"/>
      <c r="I70" s="48">
        <f t="shared" si="0"/>
        <v>-1979578473</v>
      </c>
      <c r="J70" s="7"/>
      <c r="K70" s="12"/>
      <c r="L70" s="7"/>
      <c r="M70" s="11">
        <v>0</v>
      </c>
      <c r="N70" s="7"/>
      <c r="O70" s="146">
        <f>'درآمد ناشی از تغییر قیمت اوراق'!Q52</f>
        <v>0</v>
      </c>
      <c r="P70" s="146"/>
      <c r="Q70" s="146"/>
      <c r="R70" s="7"/>
      <c r="S70" s="48">
        <f>'درآمد ناشی از فروش'!Q63</f>
        <v>-1979578473</v>
      </c>
      <c r="T70" s="7"/>
      <c r="U70" s="50">
        <f t="shared" si="2"/>
        <v>-1979578473</v>
      </c>
      <c r="V70" s="7"/>
      <c r="W70" s="12"/>
      <c r="Y70" s="11"/>
    </row>
    <row r="71" spans="1:35" ht="30" customHeight="1">
      <c r="A71" s="27" t="s">
        <v>178</v>
      </c>
      <c r="B71" s="7"/>
      <c r="C71" s="11">
        <v>0</v>
      </c>
      <c r="D71" s="7"/>
      <c r="E71" s="48">
        <f>'درآمد ناشی از تغییر قیمت اوراق'!I47</f>
        <v>0</v>
      </c>
      <c r="F71" s="7"/>
      <c r="G71" s="114">
        <f>'درآمد ناشی از فروش'!I70</f>
        <v>-369340725</v>
      </c>
      <c r="H71" s="7"/>
      <c r="I71" s="48">
        <f t="shared" si="0"/>
        <v>-369340725</v>
      </c>
      <c r="J71" s="7"/>
      <c r="K71" s="12"/>
      <c r="L71" s="7"/>
      <c r="M71" s="11">
        <v>0</v>
      </c>
      <c r="N71" s="7"/>
      <c r="O71" s="153">
        <f>'درآمد ناشی از تغییر قیمت اوراق'!Q47</f>
        <v>0</v>
      </c>
      <c r="P71" s="153"/>
      <c r="Q71" s="153"/>
      <c r="R71" s="7"/>
      <c r="S71" s="48">
        <f>'درآمد ناشی از فروش'!Q70</f>
        <v>-369340725</v>
      </c>
      <c r="T71" s="7"/>
      <c r="U71" s="50">
        <f t="shared" si="2"/>
        <v>-369340725</v>
      </c>
      <c r="V71" s="7"/>
      <c r="W71" s="12"/>
      <c r="Y71" s="11"/>
    </row>
    <row r="72" spans="1:35" s="89" customFormat="1" ht="30" customHeight="1" thickBot="1">
      <c r="A72" s="19" t="s">
        <v>43</v>
      </c>
      <c r="B72" s="19"/>
      <c r="C72" s="34">
        <f>SUM(C8:C71)</f>
        <v>268250189751</v>
      </c>
      <c r="D72" s="116"/>
      <c r="E72" s="123">
        <f>SUM(E8:E71)</f>
        <v>533924183565.73242</v>
      </c>
      <c r="F72" s="116"/>
      <c r="G72" s="123">
        <f>SUM(G8:G71)</f>
        <v>-127363834670</v>
      </c>
      <c r="H72" s="19"/>
      <c r="I72" s="88">
        <f>SUM(I8:I71)</f>
        <v>674810538646.73242</v>
      </c>
      <c r="J72" s="19"/>
      <c r="K72" s="22"/>
      <c r="L72" s="19"/>
      <c r="M72" s="34">
        <f>SUM(M8:M71)</f>
        <v>268250189751</v>
      </c>
      <c r="N72" s="116"/>
      <c r="O72" s="152">
        <f>SUM(O8:Q71)</f>
        <v>533924183565.73242</v>
      </c>
      <c r="P72" s="152"/>
      <c r="Q72" s="152"/>
      <c r="R72" s="116"/>
      <c r="S72" s="123">
        <f>SUM(S8:S71)</f>
        <v>-127363834670</v>
      </c>
      <c r="T72" s="19"/>
      <c r="U72" s="88">
        <f>SUM(U8:U71)</f>
        <v>674810538646.73242</v>
      </c>
      <c r="V72" s="19"/>
      <c r="W72" s="22"/>
      <c r="Y72" s="11"/>
      <c r="Z72" s="7"/>
      <c r="AA72" s="7"/>
      <c r="AB72" s="44"/>
      <c r="AC72" s="7"/>
      <c r="AD72" s="7"/>
      <c r="AE72" s="7"/>
      <c r="AF72" s="7"/>
      <c r="AG72" s="7"/>
      <c r="AH72" s="7"/>
      <c r="AI72" s="44"/>
    </row>
    <row r="73" spans="1:35" ht="30" customHeight="1" thickTop="1">
      <c r="E73" s="74"/>
      <c r="M73" s="29"/>
      <c r="Y73" s="11"/>
    </row>
    <row r="74" spans="1:35" ht="30" customHeight="1">
      <c r="E74" s="74"/>
      <c r="M74" s="29"/>
      <c r="Q74" s="74"/>
      <c r="Y74" s="11"/>
    </row>
    <row r="75" spans="1:35" ht="30" customHeight="1">
      <c r="C75" s="29"/>
      <c r="E75" s="74"/>
      <c r="M75" s="29"/>
      <c r="Q75" s="29"/>
      <c r="W75" s="29"/>
      <c r="Y75" s="11"/>
    </row>
    <row r="76" spans="1:35" ht="30" customHeight="1">
      <c r="C76" s="29"/>
      <c r="M76" s="29"/>
      <c r="Q76" s="29"/>
      <c r="W76" s="29"/>
    </row>
    <row r="77" spans="1:35" ht="30" customHeight="1">
      <c r="G77" s="44"/>
      <c r="K77" s="29"/>
      <c r="Q77" s="29"/>
      <c r="W77" s="29"/>
    </row>
    <row r="78" spans="1:35" ht="30" customHeight="1">
      <c r="C78" s="54"/>
      <c r="K78" s="29"/>
      <c r="Q78" s="29"/>
      <c r="W78" s="29"/>
    </row>
    <row r="79" spans="1:35" ht="30" customHeight="1">
      <c r="C79" s="91"/>
      <c r="K79" s="29"/>
      <c r="Q79" s="29"/>
      <c r="W79" s="29"/>
    </row>
    <row r="80" spans="1:35" ht="30" customHeight="1">
      <c r="K80" s="29"/>
      <c r="Q80" s="29"/>
      <c r="W80" s="29"/>
    </row>
    <row r="81" spans="11:23" ht="30" customHeight="1">
      <c r="K81" s="29"/>
      <c r="Q81" s="29"/>
      <c r="W81" s="29"/>
    </row>
    <row r="82" spans="11:23" ht="30" customHeight="1">
      <c r="K82" s="29"/>
      <c r="Q82" s="29"/>
    </row>
    <row r="83" spans="11:23" ht="30" customHeight="1">
      <c r="K83" s="29"/>
      <c r="Q83" s="29"/>
    </row>
  </sheetData>
  <autoFilter ref="A1:A83" xr:uid="{00000000-0001-0000-0800-000000000000}"/>
  <mergeCells count="88">
    <mergeCell ref="O69:Q69"/>
    <mergeCell ref="O68:Q68"/>
    <mergeCell ref="O70:Q70"/>
    <mergeCell ref="O72:Q72"/>
    <mergeCell ref="O60:Q60"/>
    <mergeCell ref="O62:Q62"/>
    <mergeCell ref="O61:Q61"/>
    <mergeCell ref="O63:Q63"/>
    <mergeCell ref="O65:Q65"/>
    <mergeCell ref="O64:Q64"/>
    <mergeCell ref="O66:Q66"/>
    <mergeCell ref="O71:Q71"/>
    <mergeCell ref="O67:Q67"/>
    <mergeCell ref="O55:Q55"/>
    <mergeCell ref="O56:Q56"/>
    <mergeCell ref="O57:Q57"/>
    <mergeCell ref="O58:Q58"/>
    <mergeCell ref="O59:Q59"/>
    <mergeCell ref="O50:Q50"/>
    <mergeCell ref="O51:Q51"/>
    <mergeCell ref="O52:Q52"/>
    <mergeCell ref="O53:Q53"/>
    <mergeCell ref="O54:Q54"/>
    <mergeCell ref="O47:Q47"/>
    <mergeCell ref="O48:Q48"/>
    <mergeCell ref="O40:Q40"/>
    <mergeCell ref="O41:Q41"/>
    <mergeCell ref="O42:Q42"/>
    <mergeCell ref="O43:Q43"/>
    <mergeCell ref="O44:Q44"/>
    <mergeCell ref="O37:Q37"/>
    <mergeCell ref="O38:Q38"/>
    <mergeCell ref="O39:Q39"/>
    <mergeCell ref="O45:Q45"/>
    <mergeCell ref="O46:Q46"/>
    <mergeCell ref="O32:Q32"/>
    <mergeCell ref="O33:Q33"/>
    <mergeCell ref="O34:Q34"/>
    <mergeCell ref="O35:Q35"/>
    <mergeCell ref="O36:Q36"/>
    <mergeCell ref="O27:Q27"/>
    <mergeCell ref="O28:Q28"/>
    <mergeCell ref="O29:Q29"/>
    <mergeCell ref="O30:Q30"/>
    <mergeCell ref="O31:Q31"/>
    <mergeCell ref="O22:Q22"/>
    <mergeCell ref="O23:Q23"/>
    <mergeCell ref="O24:Q24"/>
    <mergeCell ref="O25:Q25"/>
    <mergeCell ref="O26:Q26"/>
    <mergeCell ref="O18:Q18"/>
    <mergeCell ref="O19:Q19"/>
    <mergeCell ref="O20:Q20"/>
    <mergeCell ref="O21:Q21"/>
    <mergeCell ref="O16:Q16"/>
    <mergeCell ref="P17:Q17"/>
    <mergeCell ref="A1:W1"/>
    <mergeCell ref="A2:W2"/>
    <mergeCell ref="A3:W3"/>
    <mergeCell ref="AJ27:AK27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14:Q14"/>
    <mergeCell ref="O49:Q49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5:Q15"/>
    <mergeCell ref="O9:Q9"/>
  </mergeCells>
  <pageMargins left="0.39" right="0.39" top="0.39" bottom="0.39" header="0" footer="0"/>
  <pageSetup scale="56" fitToHeight="0" orientation="landscape" r:id="rId1"/>
  <rowBreaks count="1" manualBreakCount="1">
    <brk id="33" max="22" man="1"/>
  </rowBreaks>
  <ignoredErrors>
    <ignoredError sqref="S17 U17 M44 G25 S49 G2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J11"/>
  <sheetViews>
    <sheetView rightToLeft="1" view="pageBreakPreview" zoomScaleNormal="100" zoomScaleSheetLayoutView="100" workbookViewId="0">
      <selection activeCell="D7" sqref="D7:D10"/>
    </sheetView>
  </sheetViews>
  <sheetFormatPr defaultRowHeight="30" customHeight="1"/>
  <cols>
    <col min="1" max="1" width="5.140625" style="16" customWidth="1"/>
    <col min="2" max="2" width="34.140625" style="16" customWidth="1"/>
    <col min="3" max="3" width="1.28515625" style="16" customWidth="1"/>
    <col min="4" max="4" width="19.42578125" style="16" customWidth="1"/>
    <col min="5" max="5" width="1.28515625" style="16" customWidth="1"/>
    <col min="6" max="6" width="13.5703125" style="16" customWidth="1"/>
    <col min="7" max="7" width="1.28515625" style="16" customWidth="1"/>
    <col min="8" max="8" width="19.42578125" style="16" customWidth="1"/>
    <col min="9" max="9" width="1.28515625" style="16" customWidth="1"/>
    <col min="10" max="10" width="15.7109375" style="16" customWidth="1"/>
    <col min="11" max="11" width="0.28515625" style="16" customWidth="1"/>
    <col min="12" max="16384" width="9.140625" style="16"/>
  </cols>
  <sheetData>
    <row r="1" spans="1:10" ht="30" customHeight="1">
      <c r="A1" s="125" t="s">
        <v>107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30" customHeight="1">
      <c r="A2" s="125" t="s">
        <v>109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30" customHeight="1">
      <c r="A3" s="125" t="s">
        <v>190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30" customHeight="1">
      <c r="A4" s="15" t="s">
        <v>78</v>
      </c>
      <c r="B4" s="126" t="s">
        <v>79</v>
      </c>
      <c r="C4" s="126"/>
      <c r="D4" s="126"/>
      <c r="E4" s="126"/>
      <c r="F4" s="126"/>
      <c r="G4" s="126"/>
      <c r="H4" s="126"/>
      <c r="I4" s="126"/>
      <c r="J4" s="126"/>
    </row>
    <row r="5" spans="1:10" ht="30" customHeight="1">
      <c r="D5" s="127" t="s">
        <v>71</v>
      </c>
      <c r="E5" s="127"/>
      <c r="F5" s="127"/>
      <c r="H5" s="127" t="s">
        <v>72</v>
      </c>
      <c r="I5" s="127"/>
      <c r="J5" s="127"/>
    </row>
    <row r="6" spans="1:10" ht="42.75" customHeight="1">
      <c r="A6" s="127" t="s">
        <v>80</v>
      </c>
      <c r="B6" s="127"/>
      <c r="D6" s="6" t="s">
        <v>81</v>
      </c>
      <c r="E6" s="17"/>
      <c r="F6" s="6" t="s">
        <v>82</v>
      </c>
      <c r="H6" s="6" t="s">
        <v>81</v>
      </c>
      <c r="I6" s="17"/>
      <c r="J6" s="6" t="s">
        <v>82</v>
      </c>
    </row>
    <row r="7" spans="1:10" ht="30" customHeight="1">
      <c r="A7" s="128" t="s">
        <v>51</v>
      </c>
      <c r="B7" s="128"/>
      <c r="C7" s="7"/>
      <c r="D7" s="11">
        <f>'سود سپرده بانکی'!G7</f>
        <v>8346</v>
      </c>
      <c r="E7" s="7"/>
      <c r="F7" s="10"/>
      <c r="G7" s="7"/>
      <c r="H7" s="11">
        <f>'سود سپرده بانکی'!M7</f>
        <v>8346</v>
      </c>
      <c r="J7" s="3"/>
    </row>
    <row r="8" spans="1:10" ht="30" customHeight="1">
      <c r="A8" s="129" t="s">
        <v>52</v>
      </c>
      <c r="B8" s="129"/>
      <c r="C8" s="7"/>
      <c r="D8" s="11">
        <f>'سود سپرده بانکی'!G8</f>
        <v>15339</v>
      </c>
      <c r="E8" s="7"/>
      <c r="F8" s="12"/>
      <c r="G8" s="7"/>
      <c r="H8" s="11">
        <f>'سود سپرده بانکی'!M8</f>
        <v>15339</v>
      </c>
      <c r="J8" s="4"/>
    </row>
    <row r="9" spans="1:10" ht="30" customHeight="1">
      <c r="A9" s="129" t="s">
        <v>184</v>
      </c>
      <c r="B9" s="129"/>
      <c r="C9" s="7"/>
      <c r="D9" s="11">
        <f>'سود سپرده بانکی'!G10</f>
        <v>3875</v>
      </c>
      <c r="E9" s="7"/>
      <c r="F9" s="12"/>
      <c r="G9" s="7"/>
      <c r="H9" s="11">
        <f>'سود سپرده بانکی'!M10</f>
        <v>3875</v>
      </c>
      <c r="J9" s="4"/>
    </row>
    <row r="10" spans="1:10" ht="30" customHeight="1">
      <c r="A10" s="129" t="s">
        <v>53</v>
      </c>
      <c r="B10" s="129"/>
      <c r="C10" s="7"/>
      <c r="D10" s="11">
        <f>'سود سپرده بانکی'!G9</f>
        <v>56773</v>
      </c>
      <c r="E10" s="7"/>
      <c r="F10" s="14"/>
      <c r="G10" s="7"/>
      <c r="H10" s="11">
        <f>'سود سپرده بانکی'!M9</f>
        <v>56773</v>
      </c>
      <c r="J10" s="5"/>
    </row>
    <row r="11" spans="1:10" s="25" customFormat="1" ht="30" customHeight="1">
      <c r="A11" s="154" t="s">
        <v>43</v>
      </c>
      <c r="B11" s="154"/>
      <c r="C11" s="19"/>
      <c r="D11" s="21">
        <f>SUM(D7:D10)</f>
        <v>84333</v>
      </c>
      <c r="E11" s="19"/>
      <c r="F11" s="21"/>
      <c r="G11" s="19"/>
      <c r="H11" s="21">
        <f>SUM(H7:H10)</f>
        <v>84333</v>
      </c>
      <c r="J11" s="26"/>
    </row>
  </sheetData>
  <mergeCells count="12">
    <mergeCell ref="A6:B6"/>
    <mergeCell ref="A7:B7"/>
    <mergeCell ref="A8:B8"/>
    <mergeCell ref="A10:B10"/>
    <mergeCell ref="A11:B11"/>
    <mergeCell ref="A9:B9"/>
    <mergeCell ref="A1:J1"/>
    <mergeCell ref="A2:J2"/>
    <mergeCell ref="A3:J3"/>
    <mergeCell ref="B4:J4"/>
    <mergeCell ref="D5:F5"/>
    <mergeCell ref="H5:J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F11"/>
  <sheetViews>
    <sheetView rightToLeft="1" view="pageBreakPreview" zoomScaleNormal="100" zoomScaleSheetLayoutView="100" workbookViewId="0">
      <selection activeCell="I16" sqref="I16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6" customWidth="1"/>
    <col min="8" max="16384" width="9.140625" style="16"/>
  </cols>
  <sheetData>
    <row r="1" spans="1:6" ht="30" customHeight="1">
      <c r="A1" s="125" t="s">
        <v>111</v>
      </c>
      <c r="B1" s="125"/>
      <c r="C1" s="125"/>
      <c r="D1" s="125"/>
      <c r="E1" s="125"/>
      <c r="F1" s="125"/>
    </row>
    <row r="2" spans="1:6" ht="30" customHeight="1">
      <c r="A2" s="125" t="s">
        <v>110</v>
      </c>
      <c r="B2" s="125"/>
      <c r="C2" s="125"/>
      <c r="D2" s="125"/>
      <c r="E2" s="125"/>
      <c r="F2" s="125"/>
    </row>
    <row r="3" spans="1:6" ht="30" customHeight="1">
      <c r="A3" s="125" t="s">
        <v>190</v>
      </c>
      <c r="B3" s="125"/>
      <c r="C3" s="125"/>
      <c r="D3" s="125"/>
      <c r="E3" s="125"/>
      <c r="F3" s="125"/>
    </row>
    <row r="5" spans="1:6" s="24" customFormat="1" ht="30" customHeight="1">
      <c r="A5" s="15" t="s">
        <v>83</v>
      </c>
      <c r="B5" s="126" t="s">
        <v>69</v>
      </c>
      <c r="C5" s="126"/>
      <c r="D5" s="126"/>
      <c r="E5" s="126"/>
      <c r="F5" s="126"/>
    </row>
    <row r="6" spans="1:6" ht="30" customHeight="1">
      <c r="D6" s="1" t="s">
        <v>71</v>
      </c>
      <c r="F6" s="1" t="s">
        <v>72</v>
      </c>
    </row>
    <row r="7" spans="1:6" ht="30" customHeight="1">
      <c r="A7" s="127" t="s">
        <v>69</v>
      </c>
      <c r="B7" s="127"/>
      <c r="D7" s="2" t="s">
        <v>48</v>
      </c>
      <c r="F7" s="2" t="s">
        <v>48</v>
      </c>
    </row>
    <row r="8" spans="1:6" ht="30" customHeight="1">
      <c r="A8" s="128" t="s">
        <v>69</v>
      </c>
      <c r="B8" s="128"/>
      <c r="D8" s="11">
        <v>6930081607</v>
      </c>
      <c r="F8" s="11">
        <f>D8</f>
        <v>6930081607</v>
      </c>
    </row>
    <row r="9" spans="1:6" ht="30" customHeight="1">
      <c r="A9" s="129" t="s">
        <v>84</v>
      </c>
      <c r="B9" s="129"/>
      <c r="D9" s="11">
        <v>0</v>
      </c>
      <c r="F9" s="11">
        <v>0</v>
      </c>
    </row>
    <row r="10" spans="1:6" ht="30" customHeight="1">
      <c r="A10" s="129" t="s">
        <v>85</v>
      </c>
      <c r="B10" s="129"/>
      <c r="D10" s="45">
        <v>2009441462</v>
      </c>
      <c r="F10" s="13">
        <f>D10</f>
        <v>2009441462</v>
      </c>
    </row>
    <row r="11" spans="1:6" ht="30" customHeight="1">
      <c r="A11" s="125" t="s">
        <v>43</v>
      </c>
      <c r="B11" s="125"/>
      <c r="D11" s="115">
        <f>SUM(D8:D10)</f>
        <v>8939523069</v>
      </c>
      <c r="F11" s="21">
        <f>SUM(F8:F10)</f>
        <v>8939523069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سود سپرده بانکی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2026-07-31T16:33:30Z</dcterms:modified>
</cp:coreProperties>
</file>