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official\صندوق\Bakhshi Sanaye Surena\رویین\گزارشات قانونی و عملکرد\صورت وضعیت پرتفوی\1405\14050531\"/>
    </mc:Choice>
  </mc:AlternateContent>
  <xr:revisionPtr revIDLastSave="0" documentId="13_ncr:1_{9BBBACDE-6351-400C-B32C-A2F1B35ECA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تعدیل قیمت" sheetId="22" state="hidden" r:id="rId3"/>
    <sheet name="سپرده" sheetId="7" r:id="rId4"/>
    <sheet name="سود سپرده بانکی" sheetId="18" r:id="rId5"/>
    <sheet name="درآمد" sheetId="8" r:id="rId6"/>
    <sheet name="درآمد سرمایه گذاری در سهام" sheetId="9" r:id="rId7"/>
    <sheet name="درآمد سپرده بانکی" sheetId="13" r:id="rId8"/>
    <sheet name="سایر درآمدها" sheetId="14" r:id="rId9"/>
    <sheet name="درآمد سود سهام" sheetId="15" r:id="rId10"/>
    <sheet name="درآمد ناشی از فروش" sheetId="19" r:id="rId11"/>
    <sheet name="درآمد ناشی از تغییر قیمت اوراق" sheetId="21" r:id="rId12"/>
  </sheets>
  <definedNames>
    <definedName name="_xlnm._FilterDatabase" localSheetId="2" hidden="1">'تعدیل قیمت'!$A$1:$A$45</definedName>
    <definedName name="_xlnm._FilterDatabase" localSheetId="6" hidden="1">'درآمد سرمایه گذاری در سهام'!$A$1:$A$86</definedName>
    <definedName name="_xlnm._FilterDatabase" localSheetId="9" hidden="1">'درآمد سود سهام'!$A$1:$A$45</definedName>
    <definedName name="_xlnm._FilterDatabase" localSheetId="11" hidden="1">'درآمد ناشی از تغییر قیمت اوراق'!$A$1:$A$63</definedName>
    <definedName name="_xlnm._FilterDatabase" localSheetId="10" hidden="1">'درآمد ناشی از فروش'!$A$1:$A$81</definedName>
    <definedName name="_xlnm._FilterDatabase" localSheetId="1" hidden="1">سهام!$A$7:$C$59</definedName>
    <definedName name="_xlnm.Print_Area" localSheetId="2">'تعدیل قیمت'!$A$1:$O$41</definedName>
    <definedName name="_xlnm.Print_Area" localSheetId="5">درآمد!$A$1:$K$12</definedName>
    <definedName name="_xlnm.Print_Area" localSheetId="7">'درآمد سپرده بانکی'!$A$1:$K$12</definedName>
    <definedName name="_xlnm.Print_Area" localSheetId="6">'درآمد سرمایه گذاری در سهام'!$A$1:$W$75</definedName>
    <definedName name="_xlnm.Print_Area" localSheetId="9">'درآمد سود سهام'!$A$1:$T$41</definedName>
    <definedName name="_xlnm.Print_Area" localSheetId="11">'درآمد ناشی از تغییر قیمت اوراق'!$A$1:$Q$55</definedName>
    <definedName name="_xlnm.Print_Area" localSheetId="10">'درآمد ناشی از فروش'!$A$1:$R$73</definedName>
    <definedName name="_xlnm.Print_Area" localSheetId="8">'سایر درآمدها'!$A$1:$G$12</definedName>
    <definedName name="_xlnm.Print_Area" localSheetId="3">سپرده!$A$1:$M$12</definedName>
    <definedName name="_xlnm.Print_Area" localSheetId="1">سهام!$A$1:$AA$59</definedName>
    <definedName name="_xlnm.Print_Area" localSheetId="4">'سود سپرده بانکی'!$A$1:$N$12</definedName>
    <definedName name="_xlnm.Print_Area" localSheetId="0">'صورت وضعیت'!$A$1:$C$24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8" l="1"/>
  <c r="J8" i="8"/>
  <c r="J9" i="8"/>
  <c r="J10" i="8"/>
  <c r="U70" i="9"/>
  <c r="U71" i="9"/>
  <c r="I70" i="9"/>
  <c r="I71" i="9"/>
  <c r="O71" i="9"/>
  <c r="E71" i="9"/>
  <c r="G72" i="9"/>
  <c r="S72" i="9"/>
  <c r="O9" i="9"/>
  <c r="E9" i="9"/>
  <c r="I9" i="9" s="1"/>
  <c r="Q27" i="21"/>
  <c r="Q29" i="21"/>
  <c r="Q30" i="21"/>
  <c r="Q31" i="21"/>
  <c r="Q32" i="21"/>
  <c r="Q33" i="21"/>
  <c r="Q34" i="21"/>
  <c r="Q37" i="21"/>
  <c r="M8" i="21"/>
  <c r="Q8" i="21" s="1"/>
  <c r="M9" i="21"/>
  <c r="Q9" i="21" s="1"/>
  <c r="M10" i="21"/>
  <c r="Q10" i="21" s="1"/>
  <c r="M11" i="21"/>
  <c r="Q11" i="21" s="1"/>
  <c r="M12" i="21"/>
  <c r="Q12" i="21" s="1"/>
  <c r="M13" i="21"/>
  <c r="Q13" i="21" s="1"/>
  <c r="M14" i="21"/>
  <c r="Q14" i="21" s="1"/>
  <c r="M15" i="21"/>
  <c r="Q15" i="21" s="1"/>
  <c r="M16" i="21"/>
  <c r="Q16" i="21" s="1"/>
  <c r="M18" i="21"/>
  <c r="Q18" i="21" s="1"/>
  <c r="M19" i="21"/>
  <c r="Q19" i="21" s="1"/>
  <c r="M21" i="21"/>
  <c r="Q21" i="21" s="1"/>
  <c r="M23" i="21"/>
  <c r="Q23" i="21" s="1"/>
  <c r="M25" i="21"/>
  <c r="Q25" i="21" s="1"/>
  <c r="M26" i="21"/>
  <c r="Q26" i="21" s="1"/>
  <c r="M27" i="21"/>
  <c r="M29" i="21"/>
  <c r="M30" i="21"/>
  <c r="M31" i="21"/>
  <c r="M32" i="21"/>
  <c r="M33" i="21"/>
  <c r="M34" i="21"/>
  <c r="M35" i="21"/>
  <c r="Q35" i="21" s="1"/>
  <c r="M37" i="21"/>
  <c r="M38" i="21"/>
  <c r="Q38" i="21" s="1"/>
  <c r="M39" i="21"/>
  <c r="Q39" i="21" s="1"/>
  <c r="M40" i="21"/>
  <c r="Q40" i="21" s="1"/>
  <c r="M41" i="21"/>
  <c r="Q41" i="21" s="1"/>
  <c r="M42" i="21"/>
  <c r="Q42" i="21" s="1"/>
  <c r="M43" i="21"/>
  <c r="Q43" i="21" s="1"/>
  <c r="M46" i="21"/>
  <c r="Q46" i="21" s="1"/>
  <c r="M47" i="21"/>
  <c r="Q47" i="21" s="1"/>
  <c r="M48" i="21"/>
  <c r="Q48" i="21" s="1"/>
  <c r="M50" i="21"/>
  <c r="Q50" i="21" s="1"/>
  <c r="K8" i="21"/>
  <c r="K9" i="21"/>
  <c r="K10" i="21"/>
  <c r="K11" i="21"/>
  <c r="K12" i="21"/>
  <c r="K13" i="21"/>
  <c r="K14" i="21"/>
  <c r="K15" i="21"/>
  <c r="K16" i="21"/>
  <c r="K18" i="21"/>
  <c r="K19" i="21"/>
  <c r="K21" i="21"/>
  <c r="K23" i="21"/>
  <c r="K25" i="21"/>
  <c r="K26" i="21"/>
  <c r="K27" i="21"/>
  <c r="K29" i="21"/>
  <c r="K30" i="21"/>
  <c r="K31" i="21"/>
  <c r="K32" i="21"/>
  <c r="K33" i="21"/>
  <c r="K34" i="21"/>
  <c r="K35" i="21"/>
  <c r="K37" i="21"/>
  <c r="K38" i="21"/>
  <c r="K39" i="21"/>
  <c r="K40" i="21"/>
  <c r="K41" i="21"/>
  <c r="K42" i="21"/>
  <c r="K43" i="21"/>
  <c r="K46" i="21"/>
  <c r="K47" i="21"/>
  <c r="K48" i="21"/>
  <c r="K50" i="21"/>
  <c r="I46" i="21"/>
  <c r="I47" i="21"/>
  <c r="I48" i="21"/>
  <c r="I50" i="21"/>
  <c r="E48" i="21"/>
  <c r="C48" i="21"/>
  <c r="E47" i="21"/>
  <c r="C47" i="21"/>
  <c r="S70" i="9"/>
  <c r="S69" i="9"/>
  <c r="U69" i="9" s="1"/>
  <c r="Q8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54" i="19"/>
  <c r="Q55" i="19"/>
  <c r="Q56" i="19"/>
  <c r="Q57" i="19"/>
  <c r="Q58" i="19"/>
  <c r="Q59" i="19"/>
  <c r="Q60" i="19"/>
  <c r="Q61" i="19"/>
  <c r="Q62" i="19"/>
  <c r="Q63" i="19"/>
  <c r="Q64" i="19"/>
  <c r="Q65" i="19"/>
  <c r="Q66" i="19"/>
  <c r="Q67" i="19"/>
  <c r="Q68" i="19"/>
  <c r="Q69" i="19"/>
  <c r="Q70" i="19"/>
  <c r="Q71" i="19"/>
  <c r="Q72" i="19"/>
  <c r="I11" i="19"/>
  <c r="I12" i="19"/>
  <c r="I15" i="19"/>
  <c r="I16" i="19"/>
  <c r="I17" i="19"/>
  <c r="I18" i="19"/>
  <c r="I20" i="19"/>
  <c r="I26" i="19"/>
  <c r="I27" i="19"/>
  <c r="I29" i="19"/>
  <c r="I30" i="19"/>
  <c r="I35" i="19"/>
  <c r="I40" i="19"/>
  <c r="I43" i="19"/>
  <c r="I44" i="19"/>
  <c r="I45" i="19"/>
  <c r="I46" i="19"/>
  <c r="I52" i="19"/>
  <c r="G58" i="9" s="1"/>
  <c r="I53" i="19"/>
  <c r="I56" i="19"/>
  <c r="G56" i="9" s="1"/>
  <c r="E67" i="19"/>
  <c r="I67" i="19" s="1"/>
  <c r="G69" i="9" s="1"/>
  <c r="I69" i="9" s="1"/>
  <c r="C67" i="19"/>
  <c r="E14" i="19"/>
  <c r="I14" i="19" s="1"/>
  <c r="C14" i="19"/>
  <c r="E66" i="19"/>
  <c r="I66" i="19" s="1"/>
  <c r="G70" i="9" s="1"/>
  <c r="C66" i="19"/>
  <c r="E70" i="19"/>
  <c r="I70" i="19" s="1"/>
  <c r="C70" i="19"/>
  <c r="C68" i="19"/>
  <c r="E68" i="19"/>
  <c r="I68" i="19" s="1"/>
  <c r="E37" i="19"/>
  <c r="I37" i="19" s="1"/>
  <c r="E57" i="19"/>
  <c r="I57" i="19" s="1"/>
  <c r="E10" i="19"/>
  <c r="I10" i="19" s="1"/>
  <c r="O8" i="15"/>
  <c r="O9" i="15"/>
  <c r="S9" i="15" s="1"/>
  <c r="M45" i="9" s="1"/>
  <c r="O10" i="15"/>
  <c r="O11" i="15"/>
  <c r="O12" i="15"/>
  <c r="S12" i="15" s="1"/>
  <c r="O13" i="15"/>
  <c r="S13" i="15" s="1"/>
  <c r="O14" i="15"/>
  <c r="O15" i="15"/>
  <c r="S15" i="15" s="1"/>
  <c r="O16" i="15"/>
  <c r="S16" i="15" s="1"/>
  <c r="O17" i="15"/>
  <c r="O18" i="15"/>
  <c r="S18" i="15" s="1"/>
  <c r="M48" i="9" s="1"/>
  <c r="O19" i="15"/>
  <c r="S19" i="15" s="1"/>
  <c r="O20" i="15"/>
  <c r="S20" i="15" s="1"/>
  <c r="M29" i="9" s="1"/>
  <c r="O21" i="15"/>
  <c r="S21" i="15" s="1"/>
  <c r="O22" i="15"/>
  <c r="S22" i="15" s="1"/>
  <c r="O23" i="15"/>
  <c r="S23" i="15" s="1"/>
  <c r="M22" i="9" s="1"/>
  <c r="O24" i="15"/>
  <c r="S24" i="15" s="1"/>
  <c r="M35" i="9" s="1"/>
  <c r="O25" i="15"/>
  <c r="S25" i="15" s="1"/>
  <c r="M23" i="9" s="1"/>
  <c r="O26" i="15"/>
  <c r="S26" i="15" s="1"/>
  <c r="O27" i="15"/>
  <c r="S27" i="15" s="1"/>
  <c r="M16" i="9" s="1"/>
  <c r="O28" i="15"/>
  <c r="S28" i="15" s="1"/>
  <c r="O29" i="15"/>
  <c r="S29" i="15" s="1"/>
  <c r="O30" i="15"/>
  <c r="O31" i="15"/>
  <c r="S31" i="15" s="1"/>
  <c r="O32" i="15"/>
  <c r="S32" i="15" s="1"/>
  <c r="O33" i="15"/>
  <c r="S33" i="15" s="1"/>
  <c r="O34" i="15"/>
  <c r="S34" i="15" s="1"/>
  <c r="O36" i="15"/>
  <c r="S36" i="15" s="1"/>
  <c r="O37" i="15"/>
  <c r="S37" i="15" s="1"/>
  <c r="O38" i="15"/>
  <c r="S38" i="15" s="1"/>
  <c r="M63" i="9" s="1"/>
  <c r="O39" i="15"/>
  <c r="S39" i="15" s="1"/>
  <c r="M27" i="9" s="1"/>
  <c r="O7" i="15"/>
  <c r="L11" i="7"/>
  <c r="L8" i="7"/>
  <c r="L9" i="7"/>
  <c r="L10" i="7"/>
  <c r="L7" i="7"/>
  <c r="H7" i="7"/>
  <c r="F7" i="7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9" i="2"/>
  <c r="W49" i="2"/>
  <c r="W50" i="2"/>
  <c r="W48" i="2"/>
  <c r="S52" i="2"/>
  <c r="S51" i="2"/>
  <c r="S50" i="2"/>
  <c r="S49" i="2"/>
  <c r="O11" i="21"/>
  <c r="O17" i="21"/>
  <c r="O18" i="21"/>
  <c r="O20" i="21"/>
  <c r="O22" i="21"/>
  <c r="O24" i="21"/>
  <c r="O28" i="21"/>
  <c r="O35" i="21"/>
  <c r="O36" i="21"/>
  <c r="O41" i="21"/>
  <c r="O44" i="21"/>
  <c r="O45" i="21"/>
  <c r="O49" i="21"/>
  <c r="O51" i="21"/>
  <c r="O52" i="21"/>
  <c r="O53" i="21"/>
  <c r="O54" i="21"/>
  <c r="E35" i="19"/>
  <c r="C35" i="19"/>
  <c r="E28" i="19"/>
  <c r="I28" i="19" s="1"/>
  <c r="C28" i="19"/>
  <c r="E19" i="19"/>
  <c r="I19" i="19" s="1"/>
  <c r="C19" i="19"/>
  <c r="E45" i="19"/>
  <c r="C45" i="19"/>
  <c r="E47" i="19"/>
  <c r="I47" i="19" s="1"/>
  <c r="C47" i="19"/>
  <c r="E22" i="19"/>
  <c r="I22" i="19" s="1"/>
  <c r="C22" i="19"/>
  <c r="E23" i="19"/>
  <c r="I23" i="19" s="1"/>
  <c r="C23" i="19"/>
  <c r="E34" i="19"/>
  <c r="I34" i="19" s="1"/>
  <c r="C34" i="19"/>
  <c r="E32" i="19"/>
  <c r="I32" i="19" s="1"/>
  <c r="C32" i="19"/>
  <c r="E38" i="19"/>
  <c r="I38" i="19" s="1"/>
  <c r="C38" i="19"/>
  <c r="E48" i="19"/>
  <c r="I48" i="19" s="1"/>
  <c r="C48" i="19"/>
  <c r="E41" i="19"/>
  <c r="I41" i="19" s="1"/>
  <c r="C41" i="19"/>
  <c r="E71" i="19"/>
  <c r="I71" i="19" s="1"/>
  <c r="C71" i="19"/>
  <c r="E36" i="19"/>
  <c r="I36" i="19" s="1"/>
  <c r="C36" i="19"/>
  <c r="C37" i="19"/>
  <c r="C57" i="19"/>
  <c r="E25" i="19"/>
  <c r="I25" i="19" s="1"/>
  <c r="C25" i="19"/>
  <c r="E33" i="19"/>
  <c r="I33" i="19" s="1"/>
  <c r="C33" i="19"/>
  <c r="E49" i="19"/>
  <c r="I49" i="19" s="1"/>
  <c r="C49" i="19"/>
  <c r="E69" i="19"/>
  <c r="I69" i="19" s="1"/>
  <c r="C69" i="19"/>
  <c r="E31" i="19"/>
  <c r="I31" i="19" s="1"/>
  <c r="C31" i="19"/>
  <c r="E55" i="19"/>
  <c r="I55" i="19" s="1"/>
  <c r="C55" i="19"/>
  <c r="E65" i="19"/>
  <c r="I65" i="19" s="1"/>
  <c r="E64" i="19"/>
  <c r="I64" i="19" s="1"/>
  <c r="E63" i="19"/>
  <c r="I63" i="19" s="1"/>
  <c r="C65" i="19"/>
  <c r="C64" i="19"/>
  <c r="C63" i="19"/>
  <c r="C10" i="19"/>
  <c r="E9" i="19"/>
  <c r="I9" i="19" s="1"/>
  <c r="C9" i="19"/>
  <c r="E8" i="19"/>
  <c r="I8" i="19" s="1"/>
  <c r="C8" i="19"/>
  <c r="Q10" i="15"/>
  <c r="Q11" i="15"/>
  <c r="Q12" i="15"/>
  <c r="Q13" i="15"/>
  <c r="Q15" i="15"/>
  <c r="Q16" i="15"/>
  <c r="Q19" i="15"/>
  <c r="Q21" i="15"/>
  <c r="Q22" i="15"/>
  <c r="Q26" i="15"/>
  <c r="Q28" i="15"/>
  <c r="Q29" i="15"/>
  <c r="Q30" i="15"/>
  <c r="Q31" i="15"/>
  <c r="Q32" i="15"/>
  <c r="Q33" i="15"/>
  <c r="Q34" i="15"/>
  <c r="Q35" i="15"/>
  <c r="Q36" i="15"/>
  <c r="Q37" i="15"/>
  <c r="M9" i="15"/>
  <c r="C45" i="9" s="1"/>
  <c r="M10" i="15"/>
  <c r="M11" i="15"/>
  <c r="M12" i="15"/>
  <c r="M13" i="15"/>
  <c r="M14" i="15"/>
  <c r="C46" i="9" s="1"/>
  <c r="M15" i="15"/>
  <c r="M16" i="15"/>
  <c r="M17" i="15"/>
  <c r="C47" i="9" s="1"/>
  <c r="M18" i="15"/>
  <c r="C48" i="9" s="1"/>
  <c r="M19" i="15"/>
  <c r="M20" i="15"/>
  <c r="C29" i="9" s="1"/>
  <c r="M21" i="15"/>
  <c r="M22" i="15"/>
  <c r="M23" i="15"/>
  <c r="C22" i="9" s="1"/>
  <c r="M24" i="15"/>
  <c r="C35" i="9" s="1"/>
  <c r="M25" i="15"/>
  <c r="C23" i="9" s="1"/>
  <c r="M26" i="15"/>
  <c r="M27" i="15"/>
  <c r="C16" i="9" s="1"/>
  <c r="M28" i="15"/>
  <c r="M29" i="15"/>
  <c r="M30" i="15"/>
  <c r="M31" i="15"/>
  <c r="M32" i="15"/>
  <c r="M33" i="15"/>
  <c r="C62" i="9" s="1"/>
  <c r="M34" i="15"/>
  <c r="M35" i="15"/>
  <c r="M36" i="15"/>
  <c r="M37" i="15"/>
  <c r="M38" i="15"/>
  <c r="C63" i="9" s="1"/>
  <c r="M39" i="15"/>
  <c r="C27" i="9" s="1"/>
  <c r="M8" i="15"/>
  <c r="C13" i="9" s="1"/>
  <c r="K11" i="18"/>
  <c r="M10" i="18"/>
  <c r="H9" i="13" s="1"/>
  <c r="E11" i="18"/>
  <c r="G10" i="18"/>
  <c r="D9" i="13" s="1"/>
  <c r="C11" i="18"/>
  <c r="J9" i="7"/>
  <c r="S18" i="2"/>
  <c r="C27" i="21" s="1"/>
  <c r="S15" i="2"/>
  <c r="C23" i="21" s="1"/>
  <c r="S55" i="2"/>
  <c r="C51" i="21" s="1"/>
  <c r="K51" i="21" s="1"/>
  <c r="S56" i="2"/>
  <c r="C52" i="21" s="1"/>
  <c r="K52" i="21" s="1"/>
  <c r="S57" i="2"/>
  <c r="C53" i="21" s="1"/>
  <c r="K53" i="21" s="1"/>
  <c r="S58" i="2"/>
  <c r="C54" i="21" s="1"/>
  <c r="K54" i="21" s="1"/>
  <c r="S10" i="2"/>
  <c r="C7" i="21" s="1"/>
  <c r="K7" i="21" s="1"/>
  <c r="S11" i="2"/>
  <c r="C19" i="21" s="1"/>
  <c r="S12" i="2"/>
  <c r="C8" i="21" s="1"/>
  <c r="S13" i="2"/>
  <c r="C31" i="21" s="1"/>
  <c r="S14" i="2"/>
  <c r="C29" i="21" s="1"/>
  <c r="S16" i="2"/>
  <c r="C24" i="21" s="1"/>
  <c r="K24" i="21" s="1"/>
  <c r="S17" i="2"/>
  <c r="C32" i="21" s="1"/>
  <c r="S19" i="2"/>
  <c r="C28" i="21" s="1"/>
  <c r="K28" i="21" s="1"/>
  <c r="S20" i="2"/>
  <c r="C25" i="21" s="1"/>
  <c r="S21" i="2"/>
  <c r="C40" i="21" s="1"/>
  <c r="S22" i="2"/>
  <c r="C12" i="21" s="1"/>
  <c r="S23" i="2"/>
  <c r="C10" i="21" s="1"/>
  <c r="S24" i="2"/>
  <c r="C33" i="21" s="1"/>
  <c r="S25" i="2"/>
  <c r="C15" i="21" s="1"/>
  <c r="S26" i="2"/>
  <c r="C9" i="21" s="1"/>
  <c r="S27" i="2"/>
  <c r="C14" i="21" s="1"/>
  <c r="S28" i="2"/>
  <c r="C16" i="21" s="1"/>
  <c r="S29" i="2"/>
  <c r="C26" i="21" s="1"/>
  <c r="S30" i="2"/>
  <c r="C21" i="21" s="1"/>
  <c r="S31" i="2"/>
  <c r="C22" i="21" s="1"/>
  <c r="K22" i="21" s="1"/>
  <c r="S32" i="2"/>
  <c r="S33" i="2"/>
  <c r="C13" i="21" s="1"/>
  <c r="S34" i="2"/>
  <c r="C11" i="21" s="1"/>
  <c r="S35" i="2"/>
  <c r="C17" i="21" s="1"/>
  <c r="K17" i="21" s="1"/>
  <c r="S36" i="2"/>
  <c r="C30" i="21" s="1"/>
  <c r="S37" i="2"/>
  <c r="S38" i="2"/>
  <c r="C36" i="21" s="1"/>
  <c r="K36" i="21" s="1"/>
  <c r="S39" i="2"/>
  <c r="C34" i="21" s="1"/>
  <c r="S40" i="2"/>
  <c r="S41" i="2"/>
  <c r="C38" i="21" s="1"/>
  <c r="S42" i="2"/>
  <c r="C42" i="21" s="1"/>
  <c r="S43" i="2"/>
  <c r="C39" i="21" s="1"/>
  <c r="S44" i="2"/>
  <c r="C41" i="21" s="1"/>
  <c r="S45" i="2"/>
  <c r="C43" i="21" s="1"/>
  <c r="S46" i="2"/>
  <c r="C44" i="21" s="1"/>
  <c r="K44" i="21" s="1"/>
  <c r="S47" i="2"/>
  <c r="C45" i="21" s="1"/>
  <c r="K45" i="21" s="1"/>
  <c r="S48" i="2"/>
  <c r="C46" i="21" s="1"/>
  <c r="S53" i="2"/>
  <c r="C49" i="21" s="1"/>
  <c r="K49" i="21" s="1"/>
  <c r="S54" i="2"/>
  <c r="C50" i="21" s="1"/>
  <c r="S9" i="2"/>
  <c r="I10" i="9"/>
  <c r="I11" i="9"/>
  <c r="I12" i="9"/>
  <c r="I15" i="9"/>
  <c r="I18" i="9"/>
  <c r="I19" i="9"/>
  <c r="I21" i="9"/>
  <c r="I28" i="9"/>
  <c r="I32" i="9"/>
  <c r="I33" i="9"/>
  <c r="I36" i="9"/>
  <c r="I39" i="9"/>
  <c r="I41" i="9"/>
  <c r="I43" i="9"/>
  <c r="I51" i="9"/>
  <c r="I54" i="9"/>
  <c r="E14" i="21"/>
  <c r="E8" i="21"/>
  <c r="E10" i="21"/>
  <c r="E23" i="21"/>
  <c r="E34" i="21"/>
  <c r="E29" i="21"/>
  <c r="G55" i="21"/>
  <c r="E54" i="21"/>
  <c r="E53" i="21"/>
  <c r="E52" i="21"/>
  <c r="E51" i="21"/>
  <c r="E50" i="21"/>
  <c r="E49" i="21"/>
  <c r="E46" i="21"/>
  <c r="E45" i="21"/>
  <c r="E44" i="21"/>
  <c r="E43" i="21"/>
  <c r="E42" i="21"/>
  <c r="E41" i="21"/>
  <c r="E40" i="21"/>
  <c r="E39" i="21"/>
  <c r="E38" i="21"/>
  <c r="E37" i="21"/>
  <c r="E36" i="21"/>
  <c r="M36" i="21" s="1"/>
  <c r="Q36" i="21" s="1"/>
  <c r="E33" i="21"/>
  <c r="E32" i="21"/>
  <c r="E31" i="21"/>
  <c r="E30" i="21"/>
  <c r="E28" i="21"/>
  <c r="M28" i="21" s="1"/>
  <c r="Q28" i="21" s="1"/>
  <c r="E27" i="21"/>
  <c r="E26" i="21"/>
  <c r="E25" i="21"/>
  <c r="E24" i="21"/>
  <c r="M24" i="21" s="1"/>
  <c r="Q24" i="21" s="1"/>
  <c r="E22" i="21"/>
  <c r="M22" i="21" s="1"/>
  <c r="Q22" i="21" s="1"/>
  <c r="E21" i="21"/>
  <c r="E20" i="21"/>
  <c r="M20" i="21" s="1"/>
  <c r="Q20" i="21" s="1"/>
  <c r="E19" i="21"/>
  <c r="E17" i="21"/>
  <c r="M17" i="21" s="1"/>
  <c r="Q17" i="21" s="1"/>
  <c r="E16" i="21"/>
  <c r="E15" i="21"/>
  <c r="E13" i="21"/>
  <c r="E12" i="21"/>
  <c r="E11" i="21"/>
  <c r="E9" i="21"/>
  <c r="E7" i="21"/>
  <c r="M7" i="21" s="1"/>
  <c r="G73" i="19"/>
  <c r="E72" i="19"/>
  <c r="I72" i="19" s="1"/>
  <c r="E62" i="19"/>
  <c r="I62" i="19" s="1"/>
  <c r="E61" i="19"/>
  <c r="I61" i="19" s="1"/>
  <c r="E60" i="19"/>
  <c r="I60" i="19" s="1"/>
  <c r="E59" i="19"/>
  <c r="I59" i="19" s="1"/>
  <c r="E58" i="19"/>
  <c r="I58" i="19" s="1"/>
  <c r="E54" i="19"/>
  <c r="I54" i="19" s="1"/>
  <c r="E51" i="19"/>
  <c r="I51" i="19" s="1"/>
  <c r="E50" i="19"/>
  <c r="I50" i="19" s="1"/>
  <c r="E42" i="19"/>
  <c r="I42" i="19" s="1"/>
  <c r="E39" i="19"/>
  <c r="I39" i="19" s="1"/>
  <c r="E24" i="19"/>
  <c r="I24" i="19" s="1"/>
  <c r="E21" i="19"/>
  <c r="I21" i="19" s="1"/>
  <c r="E13" i="19"/>
  <c r="I13" i="19" s="1"/>
  <c r="C72" i="19"/>
  <c r="C24" i="19"/>
  <c r="C51" i="19"/>
  <c r="C39" i="19"/>
  <c r="C50" i="19"/>
  <c r="C62" i="19"/>
  <c r="C13" i="19"/>
  <c r="C61" i="19"/>
  <c r="C60" i="19"/>
  <c r="C59" i="19"/>
  <c r="C54" i="19"/>
  <c r="C42" i="19"/>
  <c r="C58" i="19"/>
  <c r="C21" i="19"/>
  <c r="K41" i="15"/>
  <c r="K59" i="2"/>
  <c r="M59" i="2"/>
  <c r="O59" i="2"/>
  <c r="Q59" i="2"/>
  <c r="Y59" i="2"/>
  <c r="I59" i="2"/>
  <c r="E59" i="2"/>
  <c r="I18" i="21"/>
  <c r="I35" i="21"/>
  <c r="L73" i="19"/>
  <c r="N73" i="19"/>
  <c r="P73" i="19"/>
  <c r="D11" i="14"/>
  <c r="S30" i="15" l="1"/>
  <c r="Q41" i="15"/>
  <c r="M45" i="21"/>
  <c r="Q45" i="21" s="1"/>
  <c r="O66" i="9" s="1"/>
  <c r="I45" i="21"/>
  <c r="M44" i="21"/>
  <c r="Q44" i="21" s="1"/>
  <c r="I44" i="21"/>
  <c r="M49" i="21"/>
  <c r="Q49" i="21" s="1"/>
  <c r="I49" i="21"/>
  <c r="M54" i="21"/>
  <c r="Q54" i="21" s="1"/>
  <c r="I54" i="21"/>
  <c r="M53" i="21"/>
  <c r="Q53" i="21" s="1"/>
  <c r="O72" i="9" s="1"/>
  <c r="U72" i="9" s="1"/>
  <c r="I53" i="21"/>
  <c r="E72" i="9" s="1"/>
  <c r="I72" i="9" s="1"/>
  <c r="M52" i="21"/>
  <c r="Q52" i="21" s="1"/>
  <c r="I52" i="21"/>
  <c r="M51" i="21"/>
  <c r="Q51" i="21" s="1"/>
  <c r="I51" i="21"/>
  <c r="C37" i="21"/>
  <c r="K73" i="19"/>
  <c r="G50" i="9"/>
  <c r="G14" i="9"/>
  <c r="S14" i="9"/>
  <c r="G17" i="9"/>
  <c r="S17" i="9"/>
  <c r="S10" i="15"/>
  <c r="S11" i="15"/>
  <c r="M25" i="9" s="1"/>
  <c r="S17" i="15"/>
  <c r="M47" i="9" s="1"/>
  <c r="S14" i="15"/>
  <c r="M46" i="9" s="1"/>
  <c r="I11" i="18"/>
  <c r="AA59" i="2"/>
  <c r="G42" i="9"/>
  <c r="G74" i="9"/>
  <c r="S74" i="9"/>
  <c r="G66" i="9"/>
  <c r="S66" i="9"/>
  <c r="G63" i="9"/>
  <c r="S63" i="9"/>
  <c r="G61" i="9"/>
  <c r="G46" i="9"/>
  <c r="G45" i="9"/>
  <c r="G59" i="9"/>
  <c r="G38" i="9"/>
  <c r="G26" i="9"/>
  <c r="G25" i="9"/>
  <c r="G48" i="9"/>
  <c r="G47" i="9"/>
  <c r="G53" i="9"/>
  <c r="S53" i="9"/>
  <c r="G31" i="9"/>
  <c r="G35" i="9"/>
  <c r="G52" i="9"/>
  <c r="G37" i="9"/>
  <c r="G55" i="9"/>
  <c r="S55" i="9"/>
  <c r="G34" i="9"/>
  <c r="G57" i="9"/>
  <c r="G60" i="9"/>
  <c r="S60" i="9"/>
  <c r="G67" i="9"/>
  <c r="S67" i="9"/>
  <c r="G62" i="9"/>
  <c r="S62" i="9"/>
  <c r="G64" i="9"/>
  <c r="S64" i="9"/>
  <c r="G68" i="9"/>
  <c r="S68" i="9"/>
  <c r="G73" i="9"/>
  <c r="S73" i="9"/>
  <c r="G23" i="9"/>
  <c r="G13" i="9"/>
  <c r="G44" i="9"/>
  <c r="G27" i="9"/>
  <c r="G30" i="9"/>
  <c r="G29" i="9"/>
  <c r="G16" i="9"/>
  <c r="G22" i="9"/>
  <c r="G24" i="9"/>
  <c r="G40" i="9"/>
  <c r="G20" i="9"/>
  <c r="G49" i="9"/>
  <c r="S49" i="9"/>
  <c r="G65" i="9"/>
  <c r="S65" i="9"/>
  <c r="O55" i="21"/>
  <c r="E73" i="19"/>
  <c r="O73" i="19"/>
  <c r="M52" i="9"/>
  <c r="M30" i="9"/>
  <c r="M24" i="9"/>
  <c r="M44" i="9"/>
  <c r="C20" i="21"/>
  <c r="K20" i="21" s="1"/>
  <c r="S59" i="2"/>
  <c r="W59" i="2"/>
  <c r="G59" i="2"/>
  <c r="I10" i="21"/>
  <c r="E55" i="21"/>
  <c r="I34" i="21"/>
  <c r="O73" i="9"/>
  <c r="U73" i="9" s="1"/>
  <c r="E73" i="9"/>
  <c r="I73" i="9" s="1"/>
  <c r="O20" i="9"/>
  <c r="E20" i="9"/>
  <c r="E65" i="9"/>
  <c r="O65" i="9"/>
  <c r="O68" i="9"/>
  <c r="E68" i="9"/>
  <c r="O74" i="9"/>
  <c r="U74" i="9" s="1"/>
  <c r="E74" i="9"/>
  <c r="I74" i="9" s="1"/>
  <c r="O64" i="9"/>
  <c r="E64" i="9"/>
  <c r="E66" i="9"/>
  <c r="E67" i="9"/>
  <c r="C73" i="19"/>
  <c r="I43" i="21"/>
  <c r="I42" i="21"/>
  <c r="I41" i="21"/>
  <c r="I40" i="21"/>
  <c r="I39" i="21"/>
  <c r="I38" i="21"/>
  <c r="I37" i="21"/>
  <c r="I36" i="21"/>
  <c r="I33" i="21"/>
  <c r="I32" i="21"/>
  <c r="I31" i="21"/>
  <c r="I30" i="21"/>
  <c r="I29" i="21"/>
  <c r="O50" i="9"/>
  <c r="I28" i="21"/>
  <c r="E50" i="9" s="1"/>
  <c r="I27" i="21"/>
  <c r="I26" i="21"/>
  <c r="I25" i="21"/>
  <c r="O14" i="9"/>
  <c r="I24" i="21"/>
  <c r="E14" i="9" s="1"/>
  <c r="I23" i="21"/>
  <c r="P17" i="9"/>
  <c r="I22" i="21"/>
  <c r="E17" i="9" s="1"/>
  <c r="I21" i="21"/>
  <c r="I20" i="21"/>
  <c r="I19" i="21"/>
  <c r="I17" i="21"/>
  <c r="I16" i="21"/>
  <c r="I15" i="21"/>
  <c r="I14" i="21"/>
  <c r="I13" i="21"/>
  <c r="I12" i="21"/>
  <c r="I11" i="21"/>
  <c r="I8" i="21"/>
  <c r="I9" i="21"/>
  <c r="I7" i="21"/>
  <c r="C30" i="9"/>
  <c r="C52" i="9"/>
  <c r="C40" i="9"/>
  <c r="C26" i="9"/>
  <c r="C31" i="9"/>
  <c r="C53" i="9"/>
  <c r="M31" i="9"/>
  <c r="M53" i="9"/>
  <c r="J10" i="7"/>
  <c r="C55" i="21" l="1"/>
  <c r="I17" i="9"/>
  <c r="I14" i="9"/>
  <c r="I67" i="9"/>
  <c r="I68" i="9"/>
  <c r="U68" i="9"/>
  <c r="I66" i="9"/>
  <c r="U66" i="9"/>
  <c r="I65" i="9"/>
  <c r="U65" i="9"/>
  <c r="I55" i="21"/>
  <c r="M55" i="21"/>
  <c r="O67" i="9"/>
  <c r="U67" i="9" s="1"/>
  <c r="S61" i="9"/>
  <c r="M73" i="19"/>
  <c r="U14" i="9"/>
  <c r="S56" i="9"/>
  <c r="U17" i="9"/>
  <c r="M62" i="9"/>
  <c r="C25" i="9"/>
  <c r="M40" i="9"/>
  <c r="K41" i="22"/>
  <c r="Q7" i="21"/>
  <c r="Q7" i="19"/>
  <c r="S12" i="9"/>
  <c r="S13" i="9"/>
  <c r="Q73" i="19" l="1"/>
  <c r="M8" i="9"/>
  <c r="M34" i="9" l="1"/>
  <c r="M41" i="9"/>
  <c r="M42" i="9"/>
  <c r="M43" i="9"/>
  <c r="M49" i="9"/>
  <c r="M10" i="9"/>
  <c r="M18" i="9"/>
  <c r="M19" i="9"/>
  <c r="O26" i="9"/>
  <c r="E26" i="9"/>
  <c r="E44" i="9"/>
  <c r="E47" i="9"/>
  <c r="O24" i="9"/>
  <c r="O34" i="9"/>
  <c r="O35" i="9"/>
  <c r="O37" i="9"/>
  <c r="O38" i="9"/>
  <c r="O44" i="9"/>
  <c r="O47" i="9"/>
  <c r="O48" i="9"/>
  <c r="O52" i="9"/>
  <c r="O53" i="9"/>
  <c r="O57" i="9"/>
  <c r="O59" i="9"/>
  <c r="O13" i="9"/>
  <c r="E57" i="9"/>
  <c r="E59" i="9"/>
  <c r="S44" i="9"/>
  <c r="O22" i="9"/>
  <c r="O55" i="9"/>
  <c r="O56" i="9"/>
  <c r="O23" i="9"/>
  <c r="O16" i="9"/>
  <c r="O45" i="9"/>
  <c r="O30" i="9"/>
  <c r="O42" i="9"/>
  <c r="O25" i="9"/>
  <c r="O46" i="9"/>
  <c r="O31" i="9"/>
  <c r="O58" i="9"/>
  <c r="O60" i="9"/>
  <c r="O29" i="9"/>
  <c r="O40" i="9"/>
  <c r="O61" i="9"/>
  <c r="O62" i="9"/>
  <c r="O63" i="9"/>
  <c r="S8" i="15"/>
  <c r="M13" i="9" s="1"/>
  <c r="E63" i="9"/>
  <c r="I63" i="9" s="1"/>
  <c r="E52" i="9"/>
  <c r="E53" i="9"/>
  <c r="I53" i="9" s="1"/>
  <c r="E34" i="9"/>
  <c r="I34" i="9" s="1"/>
  <c r="E27" i="9"/>
  <c r="E22" i="9"/>
  <c r="E35" i="9"/>
  <c r="E24" i="9"/>
  <c r="E55" i="9"/>
  <c r="I55" i="9" s="1"/>
  <c r="E56" i="9"/>
  <c r="I56" i="9" s="1"/>
  <c r="E23" i="9"/>
  <c r="I23" i="9" s="1"/>
  <c r="E49" i="9"/>
  <c r="I49" i="9" s="1"/>
  <c r="E16" i="9"/>
  <c r="I16" i="9" s="1"/>
  <c r="E13" i="9"/>
  <c r="E45" i="9"/>
  <c r="E30" i="9"/>
  <c r="E42" i="9"/>
  <c r="E38" i="9"/>
  <c r="E25" i="9"/>
  <c r="I25" i="9" s="1"/>
  <c r="E46" i="9"/>
  <c r="E31" i="9"/>
  <c r="I31" i="9" s="1"/>
  <c r="E58" i="9"/>
  <c r="E60" i="9"/>
  <c r="I60" i="9" s="1"/>
  <c r="E29" i="9"/>
  <c r="I29" i="9" s="1"/>
  <c r="E40" i="9"/>
  <c r="E61" i="9"/>
  <c r="I61" i="9" s="1"/>
  <c r="E62" i="9"/>
  <c r="I62" i="9" s="1"/>
  <c r="I52" i="9" l="1"/>
  <c r="I45" i="9"/>
  <c r="K55" i="21"/>
  <c r="O49" i="9"/>
  <c r="Q55" i="21"/>
  <c r="E48" i="9"/>
  <c r="I48" i="9" s="1"/>
  <c r="S52" i="9"/>
  <c r="S35" i="9"/>
  <c r="O27" i="9"/>
  <c r="E37" i="9"/>
  <c r="U63" i="9"/>
  <c r="U62" i="9"/>
  <c r="S47" i="9"/>
  <c r="O75" i="9" l="1"/>
  <c r="E75" i="9"/>
  <c r="S22" i="9"/>
  <c r="I8" i="9" l="1"/>
  <c r="J7" i="7"/>
  <c r="J8" i="7"/>
  <c r="U49" i="9"/>
  <c r="U52" i="9"/>
  <c r="U53" i="9"/>
  <c r="U55" i="9"/>
  <c r="U56" i="9"/>
  <c r="U60" i="9"/>
  <c r="U61" i="9"/>
  <c r="U13" i="9" l="1"/>
  <c r="U22" i="9"/>
  <c r="U44" i="9"/>
  <c r="S34" i="9"/>
  <c r="S42" i="9"/>
  <c r="U35" i="9"/>
  <c r="S38" i="9"/>
  <c r="U47" i="9"/>
  <c r="S58" i="9"/>
  <c r="U58" i="9" s="1"/>
  <c r="I58" i="9"/>
  <c r="I22" i="9"/>
  <c r="I20" i="9"/>
  <c r="I13" i="9"/>
  <c r="I40" i="9"/>
  <c r="I27" i="9"/>
  <c r="I30" i="9"/>
  <c r="I42" i="9"/>
  <c r="I50" i="9"/>
  <c r="I35" i="9"/>
  <c r="I26" i="9"/>
  <c r="I47" i="9"/>
  <c r="I57" i="9"/>
  <c r="I59" i="9"/>
  <c r="I7" i="19"/>
  <c r="I38" i="9" l="1"/>
  <c r="I73" i="19"/>
  <c r="S16" i="9"/>
  <c r="U16" i="9" s="1"/>
  <c r="S59" i="9"/>
  <c r="U59" i="9" s="1"/>
  <c r="S50" i="9"/>
  <c r="U50" i="9" s="1"/>
  <c r="S18" i="9"/>
  <c r="U18" i="9" s="1"/>
  <c r="S31" i="9"/>
  <c r="U31" i="9" s="1"/>
  <c r="S15" i="9"/>
  <c r="U15" i="9" s="1"/>
  <c r="S29" i="9"/>
  <c r="U29" i="9" s="1"/>
  <c r="S21" i="9"/>
  <c r="U21" i="9" s="1"/>
  <c r="S25" i="9"/>
  <c r="U25" i="9" s="1"/>
  <c r="S54" i="9"/>
  <c r="U54" i="9" s="1"/>
  <c r="S40" i="9"/>
  <c r="U40" i="9" s="1"/>
  <c r="S48" i="9"/>
  <c r="U48" i="9" s="1"/>
  <c r="S28" i="9"/>
  <c r="U28" i="9" s="1"/>
  <c r="U12" i="9"/>
  <c r="S32" i="9"/>
  <c r="U32" i="9" s="1"/>
  <c r="S11" i="9"/>
  <c r="U11" i="9" s="1"/>
  <c r="S23" i="9"/>
  <c r="U23" i="9" s="1"/>
  <c r="S10" i="9"/>
  <c r="U10" i="9" s="1"/>
  <c r="S51" i="9"/>
  <c r="U51" i="9" s="1"/>
  <c r="S36" i="9"/>
  <c r="U36" i="9" s="1"/>
  <c r="S43" i="9"/>
  <c r="U43" i="9" s="1"/>
  <c r="S9" i="9"/>
  <c r="U9" i="9" s="1"/>
  <c r="S41" i="9"/>
  <c r="U41" i="9" s="1"/>
  <c r="S20" i="9"/>
  <c r="U20" i="9" s="1"/>
  <c r="S19" i="9"/>
  <c r="U19" i="9" s="1"/>
  <c r="S39" i="9"/>
  <c r="U39" i="9" s="1"/>
  <c r="S33" i="9"/>
  <c r="U33" i="9" s="1"/>
  <c r="S30" i="9"/>
  <c r="U30" i="9" s="1"/>
  <c r="S24" i="9"/>
  <c r="S27" i="9"/>
  <c r="U27" i="9" s="1"/>
  <c r="S57" i="9"/>
  <c r="U57" i="9" s="1"/>
  <c r="S37" i="9"/>
  <c r="S26" i="9"/>
  <c r="S45" i="9"/>
  <c r="U45" i="9" s="1"/>
  <c r="G75" i="9" l="1"/>
  <c r="I46" i="9"/>
  <c r="U24" i="9"/>
  <c r="S7" i="15"/>
  <c r="S8" i="9"/>
  <c r="U8" i="9" l="1"/>
  <c r="S46" i="9"/>
  <c r="S75" i="9" s="1"/>
  <c r="U42" i="9"/>
  <c r="M26" i="9" l="1"/>
  <c r="M38" i="9"/>
  <c r="U46" i="9"/>
  <c r="U26" i="9" l="1"/>
  <c r="U38" i="9"/>
  <c r="U34" i="9"/>
  <c r="F11" i="14" l="1"/>
  <c r="F10" i="8" l="1"/>
  <c r="M8" i="18" l="1"/>
  <c r="H8" i="13" s="1"/>
  <c r="M9" i="18"/>
  <c r="H10" i="13" s="1"/>
  <c r="G9" i="18"/>
  <c r="D10" i="13" s="1"/>
  <c r="G8" i="18"/>
  <c r="D8" i="13" s="1"/>
  <c r="F11" i="7"/>
  <c r="H11" i="7"/>
  <c r="D11" i="7" l="1"/>
  <c r="J11" i="7"/>
  <c r="M7" i="18" l="1"/>
  <c r="H7" i="13" l="1"/>
  <c r="H11" i="13" s="1"/>
  <c r="M11" i="18"/>
  <c r="G7" i="18" l="1"/>
  <c r="G11" i="18" s="1"/>
  <c r="D7" i="13" l="1"/>
  <c r="D11" i="13" s="1"/>
  <c r="F9" i="8" s="1"/>
  <c r="C24" i="9" l="1"/>
  <c r="I24" i="9" l="1"/>
  <c r="C44" i="9" l="1"/>
  <c r="E35" i="15"/>
  <c r="O35" i="15" s="1"/>
  <c r="I41" i="15"/>
  <c r="E40" i="15"/>
  <c r="O40" i="15" s="1"/>
  <c r="S40" i="15" s="1"/>
  <c r="M64" i="9" s="1"/>
  <c r="U64" i="9" s="1"/>
  <c r="M40" i="15"/>
  <c r="C64" i="9" s="1"/>
  <c r="I64" i="9" s="1"/>
  <c r="O41" i="15" l="1"/>
  <c r="S35" i="15"/>
  <c r="M41" i="15"/>
  <c r="C37" i="9"/>
  <c r="I44" i="9"/>
  <c r="S41" i="15" l="1"/>
  <c r="M37" i="9"/>
  <c r="I37" i="9"/>
  <c r="I75" i="9" s="1"/>
  <c r="F6" i="8" s="1"/>
  <c r="J6" i="8" s="1"/>
  <c r="C75" i="9"/>
  <c r="M75" i="9" l="1"/>
  <c r="U37" i="9"/>
  <c r="U75" i="9" s="1"/>
  <c r="F11" i="8"/>
  <c r="H6" i="8" s="1"/>
  <c r="J11" i="8"/>
  <c r="H7" i="8" l="1"/>
  <c r="H8" i="8"/>
  <c r="H10" i="8"/>
  <c r="H9" i="8"/>
  <c r="H11" i="8" l="1"/>
</calcChain>
</file>

<file path=xl/sharedStrings.xml><?xml version="1.0" encoding="utf-8"?>
<sst xmlns="http://schemas.openxmlformats.org/spreadsheetml/2006/main" count="502" uniqueCount="206">
  <si>
    <t>صندوق سرمایه گذاری بخشی صنایع سورنا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</si>
  <si>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</si>
  <si>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</si>
  <si>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</si>
  <si>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</si>
  <si>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</si>
  <si>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</si>
  <si>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</si>
  <si>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</si>
  <si>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</si>
  <si>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</si>
  <si>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</si>
  <si>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</si>
  <si>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</si>
  <si>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</si>
  <si>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آلومینای ایران</t>
  </si>
  <si>
    <t>اقتصادی و خودکفایی آزادگان</t>
  </si>
  <si>
    <t>بانک تجارت</t>
  </si>
  <si>
    <t>بهار رز عالیس چناران</t>
  </si>
  <si>
    <t>پاکدیس</t>
  </si>
  <si>
    <t>پگاه‌آذربایجان‌غربی‌</t>
  </si>
  <si>
    <t>توسعه نیشکر و  صنایع جانبی</t>
  </si>
  <si>
    <t>تولیدی‌مهرام‌</t>
  </si>
  <si>
    <t>دشت‌ مرغاب‌</t>
  </si>
  <si>
    <t>سپید ماکیان</t>
  </si>
  <si>
    <t>سیمرغ</t>
  </si>
  <si>
    <t>شوکو پارس</t>
  </si>
  <si>
    <t>شیر پاستوریزه پگاه گلپایگان</t>
  </si>
  <si>
    <t>شیرپاستوریزه‌پگاه‌اصفهان‌</t>
  </si>
  <si>
    <t>صنعت غذایی کورش</t>
  </si>
  <si>
    <t>صنعتی بهپاک</t>
  </si>
  <si>
    <t>صنعتی زر ماکارون</t>
  </si>
  <si>
    <t>صنعتی مینو</t>
  </si>
  <si>
    <t>فرآورده های دامی ولبنی دالاهو</t>
  </si>
  <si>
    <t>فروشگاههای زنجیره ای افق کوروش</t>
  </si>
  <si>
    <t>گروه سرمایه گذاری لقمان</t>
  </si>
  <si>
    <t>گروه سرمایه گذاری میراث فرهنگی</t>
  </si>
  <si>
    <t>مخابرات ایران</t>
  </si>
  <si>
    <t>ویتانا</t>
  </si>
  <si>
    <t>کشت و دامداری فکا</t>
  </si>
  <si>
    <t>کشت و صنعت جوین</t>
  </si>
  <si>
    <t>کشت و صنعت شهداب ناب خراسان</t>
  </si>
  <si>
    <t>کشت وصنعت بهاران گلبهار خراسان</t>
  </si>
  <si>
    <t>جمع</t>
  </si>
  <si>
    <t>نام سهام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</si>
  <si>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</si>
  <si>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</si>
  <si>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</si>
  <si>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</si>
  <si>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</si>
  <si>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</si>
  <si>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نیایش</t>
  </si>
  <si>
    <t>سپرده کوتاه مدت بانک ملی بورس اوراق بهادار</t>
  </si>
  <si>
    <t>سپرده کوتاه مدت بانک دی حافظ</t>
  </si>
  <si>
    <t>صورت وضعیت درآمدها سورنافود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</si>
  <si>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</si>
  <si>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</si>
  <si>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</si>
  <si>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</si>
  <si>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</si>
  <si>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</si>
  <si>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</si>
  <si>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</si>
  <si>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</si>
  <si>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</si>
  <si>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</si>
  <si>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</si>
  <si>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</si>
  <si>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</si>
  <si>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</si>
  <si>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</si>
  <si>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</si>
  <si>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</si>
  <si>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</si>
  <si>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</si>
  <si>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</si>
  <si>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سرمایه گذاری مهر</t>
  </si>
  <si>
    <t>سایپا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</si>
  <si>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</si>
  <si>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</si>
  <si>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</si>
  <si>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</si>
  <si>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</si>
  <si>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</si>
  <si>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</si>
  <si>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</si>
  <si>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</si>
  <si>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</si>
  <si>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</si>
  <si>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</si>
  <si>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</si>
  <si>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</si>
  <si>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1404/04/12</t>
  </si>
  <si>
    <t>1404/04/28</t>
  </si>
  <si>
    <t>1404/05/14</t>
  </si>
  <si>
    <t>1404/04/19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</si>
  <si>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</si>
  <si>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</si>
  <si>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</si>
  <si>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</si>
  <si>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</si>
  <si>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</si>
  <si>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</si>
  <si>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</si>
  <si>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</si>
  <si>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نام شرکت </t>
  </si>
  <si>
    <t>صندوق سرمایه گذاری بخشی صنایع سورنا- نماد سورنافود</t>
  </si>
  <si>
    <t>صورت وضعیت پرتفوی</t>
  </si>
  <si>
    <t>صورت وضعیت درآمدها</t>
  </si>
  <si>
    <t xml:space="preserve">صورت وضعیت درآمدها </t>
  </si>
  <si>
    <t>صندوق سرمایه گذاری بخشی صنایع سورنا- سورنافود</t>
  </si>
  <si>
    <t>سپرده کوتاه مدت بانک خاورمیانه</t>
  </si>
  <si>
    <t xml:space="preserve">سپرده کوتاه مدت بانک ملی </t>
  </si>
  <si>
    <t xml:space="preserve">سپرده کوتاه مدت بانک دی </t>
  </si>
  <si>
    <t>کشاورزی و دامپروری بینالود</t>
  </si>
  <si>
    <t xml:space="preserve"> نشاسته و گلوکز آردینه</t>
  </si>
  <si>
    <t xml:space="preserve"> فرآورده های دامی ولبنی دالاهو</t>
  </si>
  <si>
    <t>1-2-درآمد حاصل از سرمایه­گذاری در سهام و حق تقدم سهام</t>
  </si>
  <si>
    <t>1404/07/30</t>
  </si>
  <si>
    <t>بیمه رازی</t>
  </si>
  <si>
    <t>پارس مینو</t>
  </si>
  <si>
    <t>پتروشیمی شیراز</t>
  </si>
  <si>
    <t>تهیه توزیع غذای دنا آفرین فدک</t>
  </si>
  <si>
    <t>جنرال مکانیک</t>
  </si>
  <si>
    <t>معدنی و صنعتی گل گهر</t>
  </si>
  <si>
    <t>پالایش نفت بندرعباس</t>
  </si>
  <si>
    <t>مدیریت انرژی امید تابان هور</t>
  </si>
  <si>
    <t>کشت و صنعت چین چین</t>
  </si>
  <si>
    <t>1404/.07/26</t>
  </si>
  <si>
    <t>توسعه صنایع بهشهر</t>
  </si>
  <si>
    <t>صنعتی بهشهر</t>
  </si>
  <si>
    <t>بیسکویت گرجی</t>
  </si>
  <si>
    <t>کشت و صنعت و جوین</t>
  </si>
  <si>
    <t>دشت مرغاب</t>
  </si>
  <si>
    <t>سالمین</t>
  </si>
  <si>
    <t>تولیدی مهرام</t>
  </si>
  <si>
    <t>شیر پاستوریزه‌پگاه‌ گلپایگان</t>
  </si>
  <si>
    <t>1404/08/29</t>
  </si>
  <si>
    <t>بهنوش ایران</t>
  </si>
  <si>
    <t>ملی کشت و صنعت و دامپروری پارس</t>
  </si>
  <si>
    <t>صنایع غذایی رضوی</t>
  </si>
  <si>
    <t>زعفران0510نگین سحرخیز</t>
  </si>
  <si>
    <t>تولیدی کوچین</t>
  </si>
  <si>
    <t>توسعه نیشکر و صنایع جانبی</t>
  </si>
  <si>
    <t>شیر پاستوریزه‌پگاه‌اصفهان</t>
  </si>
  <si>
    <t>نوش پونه مشهد</t>
  </si>
  <si>
    <t>شهد ایران ‌</t>
  </si>
  <si>
    <t>شهد ایران</t>
  </si>
  <si>
    <t>پگاه‌آذربایحان‌غربی</t>
  </si>
  <si>
    <t>شیرپاستوریزه‌پگاه‌گلپایگان</t>
  </si>
  <si>
    <t>1404/12/02</t>
  </si>
  <si>
    <t>1404/12/05</t>
  </si>
  <si>
    <t>1404/12/03</t>
  </si>
  <si>
    <t>ح. صنایع بهشهر</t>
  </si>
  <si>
    <t>توسعه صنایع بهشهر*</t>
  </si>
  <si>
    <t>1405/01/16</t>
  </si>
  <si>
    <t>1405/01/30</t>
  </si>
  <si>
    <t>ح. دشت مرغاب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</si>
  <si>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</si>
  <si>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</si>
  <si>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</si>
  <si>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</si>
  <si>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</si>
  <si>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</si>
  <si>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</si>
  <si>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</si>
  <si>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برای ماه منتهی به 1405/02/31</t>
  </si>
  <si>
    <t>1405/02/31</t>
  </si>
  <si>
    <t>ح. فرآورده های دامی ولبنی دالاهو</t>
  </si>
  <si>
    <t>ح. توسعه صنایع بهشهر</t>
  </si>
  <si>
    <t>ح.  فرآورده های دامی ولبنی دالاهو</t>
  </si>
  <si>
    <t>1405/02/10</t>
  </si>
  <si>
    <t>1405/02/27</t>
  </si>
  <si>
    <t>1405/03/31</t>
  </si>
  <si>
    <t>پتروشیمی شازند</t>
  </si>
  <si>
    <t>شیر پاستوریزه پگاه فارس</t>
  </si>
  <si>
    <t>کارخانجات قند قزوین</t>
  </si>
  <si>
    <t>بانک ملت</t>
  </si>
  <si>
    <t>زرین ذرت شاهرود</t>
  </si>
  <si>
    <t>سرمایه‌گذاری تامین اجتماعی</t>
  </si>
  <si>
    <t>سرمایه‌گذاری غدیر</t>
  </si>
  <si>
    <t>قند شیرین خراسان</t>
  </si>
  <si>
    <t>ملی صنایع مس ایران</t>
  </si>
  <si>
    <t>سپرده کوتاه مدت بانک ملت</t>
  </si>
  <si>
    <t>1405/03/27</t>
  </si>
  <si>
    <t>1405/03/23</t>
  </si>
  <si>
    <t>1405/03/03</t>
  </si>
  <si>
    <t>شیر پاستوریزه‌پگاه‌ فارس</t>
  </si>
  <si>
    <t>صندوق سرمایه‌گذاری بخشی صنایع سورنا- نماد سورنافود</t>
  </si>
  <si>
    <t>1405/04/31</t>
  </si>
  <si>
    <t>1405/04/29</t>
  </si>
  <si>
    <t>1405/04/28</t>
  </si>
  <si>
    <t>1405/04/27</t>
  </si>
  <si>
    <t>1405/04/21</t>
  </si>
  <si>
    <t>1405/04/12</t>
  </si>
  <si>
    <t>1405/04/11</t>
  </si>
  <si>
    <t>1405/04/09</t>
  </si>
  <si>
    <t>1405/04/30</t>
  </si>
  <si>
    <t>برای ماه منتهی به 1405/05/31</t>
  </si>
  <si>
    <t>1405/05/31</t>
  </si>
  <si>
    <t>گلوکوزان‌</t>
  </si>
  <si>
    <t>نشاسته و گلوکز آردینه</t>
  </si>
  <si>
    <t>ایران‌ ترانسفو</t>
  </si>
  <si>
    <t>گروه مپنا</t>
  </si>
  <si>
    <t xml:space="preserve"> </t>
  </si>
  <si>
    <t>A:S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</si>
</sst>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;[Red]#,##0.00"/>
    <numFmt numFmtId="166" formatCode="#,##0;[Red]#,##0"/>
  </numFmts>
  <fonts count="2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2"/>
      <color rgb="FF1E90FF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262626"/>
      <name val="IRANSans"/>
    </font>
    <font>
      <sz val="10"/>
      <color rgb="FF333333"/>
      <name val="IRANSans"/>
    </font>
    <font>
      <sz val="10"/>
      <color rgb="FF000000"/>
      <name val="Arial"/>
      <family val="2"/>
    </font>
    <font>
      <b/>
      <sz val="12"/>
      <color rgb="FF00B0F0"/>
      <name val="B Nazanin"/>
      <charset val="178"/>
    </font>
    <font>
      <sz val="14"/>
      <color theme="1"/>
      <name val="Calibri"/>
      <family val="2"/>
      <scheme val="minor"/>
    </font>
    <font>
      <sz val="12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43" fontId="14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59"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3" fontId="3" fillId="0" borderId="5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5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center"/>
    </xf>
    <xf numFmtId="38" fontId="4" fillId="2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left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3" fontId="3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3" fontId="4" fillId="2" borderId="0" xfId="0" applyNumberFormat="1" applyFont="1" applyFill="1" applyAlignment="1">
      <alignment horizontal="left"/>
    </xf>
    <xf numFmtId="10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left"/>
    </xf>
    <xf numFmtId="10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8" fontId="4" fillId="0" borderId="2" xfId="0" applyNumberFormat="1" applyFont="1" applyBorder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38" fontId="3" fillId="0" borderId="5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left"/>
    </xf>
    <xf numFmtId="38" fontId="7" fillId="0" borderId="0" xfId="0" applyNumberFormat="1" applyFont="1" applyAlignment="1">
      <alignment horizontal="center" vertical="center"/>
    </xf>
    <xf numFmtId="38" fontId="3" fillId="0" borderId="3" xfId="0" applyNumberFormat="1" applyFont="1" applyBorder="1" applyAlignment="1">
      <alignment horizontal="center" vertical="center"/>
    </xf>
    <xf numFmtId="38" fontId="11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8" fontId="10" fillId="0" borderId="5" xfId="0" applyNumberFormat="1" applyFont="1" applyBorder="1" applyAlignment="1">
      <alignment horizontal="center" vertical="center"/>
    </xf>
    <xf numFmtId="164" fontId="4" fillId="0" borderId="0" xfId="1" applyNumberFormat="1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38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4" fillId="0" borderId="0" xfId="1" applyNumberFormat="1" applyFont="1" applyFill="1" applyAlignment="1">
      <alignment horizontal="left" vertical="center"/>
    </xf>
    <xf numFmtId="164" fontId="3" fillId="0" borderId="3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/>
    </xf>
    <xf numFmtId="38" fontId="4" fillId="0" borderId="0" xfId="1" applyNumberFormat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38" fontId="4" fillId="0" borderId="0" xfId="1" applyNumberFormat="1" applyFont="1" applyFill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/>
    </xf>
    <xf numFmtId="164" fontId="3" fillId="0" borderId="0" xfId="1" applyNumberFormat="1" applyFont="1" applyFill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8" fontId="3" fillId="0" borderId="3" xfId="0" applyNumberFormat="1" applyFont="1" applyBorder="1" applyAlignment="1">
      <alignment horizontal="center" vertical="center" wrapText="1"/>
    </xf>
    <xf numFmtId="38" fontId="4" fillId="0" borderId="0" xfId="0" applyNumberFormat="1" applyFont="1" applyAlignment="1">
      <alignment horizontal="left"/>
    </xf>
    <xf numFmtId="38" fontId="12" fillId="0" borderId="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38" fontId="12" fillId="0" borderId="7" xfId="0" applyNumberFormat="1" applyFont="1" applyBorder="1" applyAlignment="1">
      <alignment horizontal="center" vertical="center"/>
    </xf>
    <xf numFmtId="38" fontId="7" fillId="0" borderId="2" xfId="0" applyNumberFormat="1" applyFont="1" applyBorder="1" applyAlignment="1">
      <alignment horizontal="center" vertical="center"/>
    </xf>
    <xf numFmtId="38" fontId="4" fillId="0" borderId="0" xfId="0" applyNumberFormat="1" applyFont="1" applyAlignment="1">
      <alignment vertical="center"/>
    </xf>
    <xf numFmtId="38" fontId="12" fillId="0" borderId="0" xfId="0" applyNumberFormat="1" applyFont="1" applyAlignment="1">
      <alignment horizontal="center" vertical="center"/>
    </xf>
    <xf numFmtId="38" fontId="12" fillId="0" borderId="9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38" fontId="11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3" fontId="0" fillId="2" borderId="0" xfId="0" applyNumberFormat="1" applyFill="1" applyAlignment="1">
      <alignment wrapText="1"/>
    </xf>
    <xf numFmtId="3" fontId="16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right" vertical="center"/>
    </xf>
    <xf numFmtId="38" fontId="3" fillId="0" borderId="10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top"/>
    </xf>
    <xf numFmtId="0" fontId="6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/>
    </xf>
    <xf numFmtId="9" fontId="4" fillId="0" borderId="0" xfId="2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9" fontId="4" fillId="0" borderId="6" xfId="2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38" fontId="3" fillId="0" borderId="2" xfId="0" applyNumberFormat="1" applyFont="1" applyBorder="1" applyAlignment="1">
      <alignment horizontal="center" vertical="center"/>
    </xf>
    <xf numFmtId="164" fontId="19" fillId="0" borderId="0" xfId="1" applyNumberFormat="1" applyFont="1"/>
    <xf numFmtId="164" fontId="4" fillId="0" borderId="0" xfId="0" applyNumberFormat="1" applyFont="1" applyAlignment="1">
      <alignment horizontal="center" vertical="center"/>
    </xf>
    <xf numFmtId="38" fontId="7" fillId="2" borderId="0" xfId="0" applyNumberFormat="1" applyFont="1" applyFill="1" applyAlignment="1">
      <alignment horizontal="center" vertical="center"/>
    </xf>
    <xf numFmtId="38" fontId="3" fillId="0" borderId="4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8" fontId="12" fillId="0" borderId="8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7" fontId="20" fillId="0" borderId="0" xfId="0" applyNumberFormat="1" applyFont="1" applyAlignment="1">
      <alignment horizontal="center" vertical="center"/>
    </xf>
    <xf numFmtId="10" fontId="6" fillId="0" borderId="6" xfId="0" applyNumberFormat="1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6" fontId="4" fillId="0" borderId="8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15" fillId="0" borderId="0" xfId="0" applyNumberFormat="1" applyFont="1" applyAlignment="1">
      <alignment horizontal="right" vertical="center" wrapText="1"/>
    </xf>
    <xf numFmtId="37" fontId="7" fillId="0" borderId="0" xfId="0" applyNumberFormat="1" applyFont="1" applyAlignment="1">
      <alignment horizontal="center" vertical="center"/>
    </xf>
    <xf numFmtId="38" fontId="6" fillId="2" borderId="5" xfId="0" applyNumberFormat="1" applyFont="1" applyFill="1" applyBorder="1" applyAlignment="1">
      <alignment horizontal="center" vertical="center"/>
    </xf>
    <xf numFmtId="38" fontId="11" fillId="2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2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8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8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38" fontId="3" fillId="0" borderId="2" xfId="0" applyNumberFormat="1" applyFont="1" applyBorder="1" applyAlignment="1">
      <alignment horizontal="center" vertical="center"/>
    </xf>
    <xf numFmtId="38" fontId="3" fillId="0" borderId="4" xfId="0" applyNumberFormat="1" applyFont="1" applyBorder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38" fontId="3" fillId="2" borderId="5" xfId="0" applyNumberFormat="1" applyFont="1" applyFill="1" applyBorder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9:C24"/>
  <sheetViews>
    <sheetView rightToLeft="1" tabSelected="1" view="pageBreakPreview" zoomScaleNormal="100" zoomScaleSheetLayoutView="100" workbookViewId="0">
      <selection activeCell="F23" sqref="F23"/>
    </sheetView>
  </sheetViews>
  <sheetFormatPr defaultRowHeight="12.75"/>
  <cols>
    <col min="1" max="1" width="31.5703125" customWidth="1"/>
    <col min="2" max="2" width="44.7109375" customWidth="1"/>
    <col min="3" max="3" width="30.7109375" customWidth="1"/>
  </cols>
  <sheetData>
    <row r="19" spans="1:3" ht="29.1" customHeight="1">
      <c r="A19" s="133" t="s">
        <v>188</v>
      </c>
      <c r="B19" s="133"/>
      <c r="C19" s="133"/>
    </row>
    <row r="20" spans="1:3" ht="21.75" customHeight="1">
      <c r="A20" s="133" t="s">
        <v>107</v>
      </c>
      <c r="B20" s="133"/>
      <c r="C20" s="133"/>
    </row>
    <row r="21" spans="1:3" ht="21.75" customHeight="1">
      <c r="A21" s="133" t="s">
        <v>198</v>
      </c>
      <c r="B21" s="133"/>
      <c r="C21" s="133"/>
    </row>
    <row r="22" spans="1:3" ht="27" customHeight="1"/>
    <row r="23" spans="1:3" ht="123.6" customHeight="1">
      <c r="B23" s="134"/>
    </row>
    <row r="24" spans="1:3" ht="123.6" customHeight="1">
      <c r="A24" s="107"/>
      <c r="B24" s="134"/>
    </row>
  </sheetData>
  <mergeCells count="4">
    <mergeCell ref="A19:C19"/>
    <mergeCell ref="A20:C20"/>
    <mergeCell ref="A21:C21"/>
    <mergeCell ref="B23:B24"/>
  </mergeCells>
  <pageMargins left="0.39" right="0.39" top="0.39" bottom="0.39" header="0" footer="0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C64"/>
  <sheetViews>
    <sheetView rightToLeft="1" view="pageBreakPreview" topLeftCell="A39" zoomScaleNormal="100" zoomScaleSheetLayoutView="100" workbookViewId="0">
      <selection activeCell="AA44" sqref="AA44"/>
    </sheetView>
  </sheetViews>
  <sheetFormatPr defaultRowHeight="30" customHeight="1"/>
  <cols>
    <col min="1" max="1" width="2.140625" style="31" customWidth="1"/>
    <col min="2" max="2" width="2.5703125" style="31" customWidth="1"/>
    <col min="3" max="3" width="27.7109375" style="31" customWidth="1"/>
    <col min="4" max="4" width="1.28515625" style="31" customWidth="1"/>
    <col min="5" max="5" width="16.140625" style="31" customWidth="1"/>
    <col min="6" max="6" width="1.28515625" style="31" customWidth="1"/>
    <col min="7" max="7" width="20.7109375" style="31" customWidth="1"/>
    <col min="8" max="8" width="1.28515625" style="31" customWidth="1"/>
    <col min="9" max="9" width="21.28515625" style="31" customWidth="1"/>
    <col min="10" max="10" width="1.28515625" style="31" customWidth="1"/>
    <col min="11" max="11" width="17.140625" style="31" customWidth="1"/>
    <col min="12" max="12" width="1.28515625" style="31" customWidth="1"/>
    <col min="13" max="13" width="20.42578125" style="7" customWidth="1"/>
    <col min="14" max="14" width="1.28515625" style="31" customWidth="1"/>
    <col min="15" max="15" width="16.140625" style="28" customWidth="1"/>
    <col min="16" max="16" width="1.28515625" style="31" customWidth="1"/>
    <col min="17" max="17" width="19.28515625" style="31" customWidth="1"/>
    <col min="18" max="18" width="1.28515625" style="31" customWidth="1"/>
    <col min="19" max="19" width="14.28515625" style="31" customWidth="1"/>
    <col min="20" max="20" width="1.28515625" style="31" customWidth="1"/>
    <col min="21" max="21" width="16.28515625" style="31" customWidth="1"/>
    <col min="22" max="22" width="1.28515625" style="31" customWidth="1"/>
    <col min="23" max="23" width="21.140625" style="31" customWidth="1"/>
    <col min="24" max="24" width="1.28515625" style="31" customWidth="1"/>
    <col min="25" max="25" width="20.28515625" style="31" customWidth="1"/>
    <col min="26" max="26" width="1.28515625" style="31" customWidth="1"/>
    <col min="27" max="27" width="22" style="31" bestFit="1" customWidth="1"/>
    <col min="28" max="28" width="0.28515625" style="33" customWidth="1"/>
    <col min="29" max="29" width="10.140625" style="33" customWidth="1"/>
    <col min="30" max="30" width="14.85546875" style="16" bestFit="1" customWidth="1"/>
    <col min="31" max="31" width="9.140625" style="16" customWidth="1"/>
    <col min="32" max="16384" width="9.140625" style="16"/>
  </cols>
  <sheetData>
    <row r="1" spans="1:29" ht="30" customHeight="1">
      <c r="A1" s="128" t="s">
        <v>188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29" ht="30" customHeight="1">
      <c r="A2" s="128" t="s">
        <v>107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</row>
    <row r="3" spans="1:29" ht="30" customHeight="1">
      <c r="A3" s="128" t="s">
        <v>198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</row>
    <row r="4" spans="1:29" ht="30" customHeight="1">
      <c r="A4" s="55" t="s">
        <v>1</v>
      </c>
      <c r="B4" s="136" t="s">
        <v>2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</row>
    <row r="5" spans="1:29" ht="30" customHeight="1">
      <c r="A5" s="137" t="s">
        <v>3</v>
      </c>
      <c r="B5" s="137"/>
      <c r="C5" s="129" t="s">
        <v>4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</row>
    <row r="6" spans="1:29" ht="30" customHeight="1">
      <c r="A6" s="144"/>
      <c r="B6" s="144"/>
      <c r="C6" s="144"/>
      <c r="D6" s="7"/>
      <c r="E6" s="130" t="s">
        <v>189</v>
      </c>
      <c r="F6" s="130"/>
      <c r="G6" s="130"/>
      <c r="H6" s="130"/>
      <c r="I6" s="130"/>
      <c r="J6" s="7"/>
      <c r="K6" s="138" t="s">
        <v>6</v>
      </c>
      <c r="L6" s="138"/>
      <c r="M6" s="138"/>
      <c r="N6" s="138"/>
      <c r="O6" s="138"/>
      <c r="P6" s="138"/>
      <c r="Q6" s="138"/>
      <c r="R6" s="7"/>
      <c r="S6" s="130" t="s">
        <v>199</v>
      </c>
      <c r="T6" s="130"/>
      <c r="U6" s="130"/>
      <c r="V6" s="130"/>
      <c r="W6" s="130"/>
      <c r="X6" s="130"/>
      <c r="Y6" s="130"/>
      <c r="Z6" s="130"/>
      <c r="AA6" s="130"/>
    </row>
    <row r="7" spans="1:29" ht="30" customHeight="1">
      <c r="A7" s="128" t="s">
        <v>105</v>
      </c>
      <c r="B7" s="128"/>
      <c r="C7" s="128"/>
      <c r="D7" s="7"/>
      <c r="E7" s="140" t="s">
        <v>9</v>
      </c>
      <c r="F7" s="8"/>
      <c r="G7" s="140" t="s">
        <v>10</v>
      </c>
      <c r="H7" s="8"/>
      <c r="I7" s="140" t="s">
        <v>11</v>
      </c>
      <c r="J7" s="7"/>
      <c r="K7" s="139" t="s">
        <v>7</v>
      </c>
      <c r="L7" s="139"/>
      <c r="M7" s="139"/>
      <c r="N7" s="8"/>
      <c r="O7" s="139" t="s">
        <v>8</v>
      </c>
      <c r="P7" s="139"/>
      <c r="Q7" s="139"/>
      <c r="R7" s="7"/>
      <c r="S7" s="140" t="s">
        <v>9</v>
      </c>
      <c r="T7" s="8"/>
      <c r="U7" s="140" t="s">
        <v>13</v>
      </c>
      <c r="V7" s="8"/>
      <c r="W7" s="140" t="s">
        <v>10</v>
      </c>
      <c r="X7" s="8"/>
      <c r="Y7" s="140" t="s">
        <v>11</v>
      </c>
      <c r="Z7" s="8"/>
      <c r="AA7" s="141" t="s">
        <v>14</v>
      </c>
    </row>
    <row r="8" spans="1:29" ht="30" customHeight="1">
      <c r="A8" s="138"/>
      <c r="B8" s="138"/>
      <c r="C8" s="138"/>
      <c r="D8" s="7"/>
      <c r="E8" s="138"/>
      <c r="F8" s="7"/>
      <c r="G8" s="138"/>
      <c r="H8" s="7"/>
      <c r="I8" s="138"/>
      <c r="J8" s="7"/>
      <c r="K8" s="2" t="s">
        <v>9</v>
      </c>
      <c r="L8" s="8"/>
      <c r="M8" s="2" t="s">
        <v>10</v>
      </c>
      <c r="N8" s="7"/>
      <c r="O8" s="49" t="s">
        <v>9</v>
      </c>
      <c r="P8" s="8"/>
      <c r="Q8" s="2" t="s">
        <v>12</v>
      </c>
      <c r="R8" s="7"/>
      <c r="S8" s="138"/>
      <c r="T8" s="7"/>
      <c r="U8" s="138"/>
      <c r="V8" s="7"/>
      <c r="W8" s="138"/>
      <c r="X8" s="7"/>
      <c r="Y8" s="138"/>
      <c r="Z8" s="7"/>
      <c r="AA8" s="142"/>
    </row>
    <row r="9" spans="1:29" ht="30" hidden="1" customHeight="1">
      <c r="A9" s="143" t="s">
        <v>15</v>
      </c>
      <c r="B9" s="143"/>
      <c r="C9" s="143"/>
      <c r="D9" s="7"/>
      <c r="E9" s="9">
        <v>0</v>
      </c>
      <c r="F9" s="7"/>
      <c r="G9" s="9">
        <v>0</v>
      </c>
      <c r="H9" s="7"/>
      <c r="I9" s="9">
        <v>0</v>
      </c>
      <c r="J9" s="7"/>
      <c r="K9" s="9">
        <v>0</v>
      </c>
      <c r="L9" s="7"/>
      <c r="M9" s="9">
        <v>0</v>
      </c>
      <c r="N9" s="7"/>
      <c r="O9" s="56">
        <v>0</v>
      </c>
      <c r="P9" s="57"/>
      <c r="Q9" s="32">
        <v>0</v>
      </c>
      <c r="R9" s="7"/>
      <c r="S9" s="11">
        <f>E9+K9+O9</f>
        <v>0</v>
      </c>
      <c r="T9" s="7"/>
      <c r="U9" s="9">
        <v>0</v>
      </c>
      <c r="V9" s="7"/>
      <c r="W9" s="11">
        <v>0</v>
      </c>
      <c r="X9" s="7"/>
      <c r="Y9" s="11">
        <v>0</v>
      </c>
      <c r="Z9" s="7"/>
      <c r="AA9" s="94">
        <f>(Y9/9464046397255)*100</f>
        <v>0</v>
      </c>
      <c r="AC9" s="36"/>
    </row>
    <row r="10" spans="1:29" ht="30" customHeight="1">
      <c r="A10" s="135" t="s">
        <v>16</v>
      </c>
      <c r="B10" s="135"/>
      <c r="C10" s="135"/>
      <c r="D10" s="7"/>
      <c r="E10" s="11">
        <v>5855768</v>
      </c>
      <c r="F10" s="7"/>
      <c r="G10" s="11">
        <v>38349923957</v>
      </c>
      <c r="H10" s="7"/>
      <c r="I10" s="11">
        <v>78557999388.627197</v>
      </c>
      <c r="J10" s="7"/>
      <c r="K10" s="11">
        <v>1200000</v>
      </c>
      <c r="L10" s="7"/>
      <c r="M10" s="11">
        <v>17566069532</v>
      </c>
      <c r="N10" s="7"/>
      <c r="O10" s="50">
        <v>-2373037</v>
      </c>
      <c r="P10" s="57"/>
      <c r="Q10" s="51">
        <v>31581435027</v>
      </c>
      <c r="R10" s="7"/>
      <c r="S10" s="11">
        <f t="shared" ref="S10:S58" si="0">E10+K10+O10</f>
        <v>4682731</v>
      </c>
      <c r="T10" s="7"/>
      <c r="U10" s="11">
        <v>13930</v>
      </c>
      <c r="V10" s="7"/>
      <c r="W10" s="11">
        <v>40374771828</v>
      </c>
      <c r="X10" s="7"/>
      <c r="Y10" s="11">
        <v>64726211506.924103</v>
      </c>
      <c r="Z10" s="7"/>
      <c r="AA10" s="94">
        <f t="shared" ref="AA10:AA58" si="1">(Y10/9464046397255)*100</f>
        <v>0.6839168870272827</v>
      </c>
      <c r="AB10" s="16"/>
      <c r="AC10" s="16"/>
    </row>
    <row r="11" spans="1:29" ht="30" customHeight="1">
      <c r="A11" s="135" t="s">
        <v>18</v>
      </c>
      <c r="B11" s="135"/>
      <c r="C11" s="135"/>
      <c r="D11" s="7"/>
      <c r="E11" s="11">
        <v>31481945</v>
      </c>
      <c r="F11" s="7"/>
      <c r="G11" s="11">
        <v>107582487879</v>
      </c>
      <c r="H11" s="7"/>
      <c r="I11" s="11">
        <v>138699337669.26599</v>
      </c>
      <c r="J11" s="7"/>
      <c r="K11" s="11">
        <v>3000000</v>
      </c>
      <c r="L11" s="7"/>
      <c r="M11" s="11">
        <v>17776877882</v>
      </c>
      <c r="N11" s="7"/>
      <c r="O11" s="50">
        <v>-3905450</v>
      </c>
      <c r="P11" s="7"/>
      <c r="Q11" s="11">
        <v>20410974888</v>
      </c>
      <c r="R11" s="7"/>
      <c r="S11" s="11">
        <f t="shared" si="0"/>
        <v>30576495</v>
      </c>
      <c r="T11" s="7"/>
      <c r="U11" s="11">
        <v>5500</v>
      </c>
      <c r="V11" s="7"/>
      <c r="W11" s="11">
        <v>111341016243</v>
      </c>
      <c r="X11" s="7"/>
      <c r="Y11" s="11">
        <v>166870762815.07501</v>
      </c>
      <c r="Z11" s="7"/>
      <c r="AA11" s="94">
        <f t="shared" si="1"/>
        <v>1.7632073619532875</v>
      </c>
    </row>
    <row r="12" spans="1:29" ht="30" customHeight="1">
      <c r="A12" s="135" t="s">
        <v>19</v>
      </c>
      <c r="B12" s="135"/>
      <c r="C12" s="135"/>
      <c r="D12" s="7"/>
      <c r="E12" s="11">
        <v>40657081</v>
      </c>
      <c r="F12" s="7"/>
      <c r="G12" s="11">
        <v>323617942121</v>
      </c>
      <c r="H12" s="7"/>
      <c r="I12" s="11">
        <v>436347743878.01801</v>
      </c>
      <c r="J12" s="7"/>
      <c r="K12" s="11">
        <v>0</v>
      </c>
      <c r="L12" s="7"/>
      <c r="M12" s="11">
        <v>0</v>
      </c>
      <c r="N12" s="7"/>
      <c r="O12" s="50">
        <v>-3438501</v>
      </c>
      <c r="P12" s="7"/>
      <c r="Q12" s="11">
        <v>43414537706</v>
      </c>
      <c r="R12" s="7"/>
      <c r="S12" s="11">
        <f t="shared" si="0"/>
        <v>37218580</v>
      </c>
      <c r="T12" s="7"/>
      <c r="U12" s="11">
        <v>12400</v>
      </c>
      <c r="V12" s="7"/>
      <c r="W12" s="11">
        <v>296248524784</v>
      </c>
      <c r="X12" s="7"/>
      <c r="Y12" s="11">
        <v>457942916669.84003</v>
      </c>
      <c r="Z12" s="7"/>
      <c r="AA12" s="94">
        <f t="shared" si="1"/>
        <v>4.838764492983298</v>
      </c>
    </row>
    <row r="13" spans="1:29" ht="30" customHeight="1">
      <c r="A13" s="135" t="s">
        <v>20</v>
      </c>
      <c r="B13" s="135"/>
      <c r="C13" s="135"/>
      <c r="D13" s="7"/>
      <c r="E13" s="11">
        <v>6498707</v>
      </c>
      <c r="F13" s="7"/>
      <c r="G13" s="11">
        <v>73748563419</v>
      </c>
      <c r="H13" s="7"/>
      <c r="I13" s="11">
        <v>92857996726.416</v>
      </c>
      <c r="J13" s="7"/>
      <c r="K13" s="11">
        <v>0</v>
      </c>
      <c r="L13" s="7"/>
      <c r="M13" s="11">
        <v>0</v>
      </c>
      <c r="N13" s="7"/>
      <c r="O13" s="50">
        <v>-610243</v>
      </c>
      <c r="P13" s="7"/>
      <c r="Q13" s="11">
        <v>9949980431</v>
      </c>
      <c r="R13" s="7"/>
      <c r="S13" s="11">
        <f t="shared" si="0"/>
        <v>5888464</v>
      </c>
      <c r="T13" s="7"/>
      <c r="U13" s="11">
        <v>17860</v>
      </c>
      <c r="V13" s="7"/>
      <c r="W13" s="11">
        <v>66823409757</v>
      </c>
      <c r="X13" s="7"/>
      <c r="Y13" s="11">
        <v>104355018654.78101</v>
      </c>
      <c r="Z13" s="7"/>
      <c r="AA13" s="94">
        <f t="shared" si="1"/>
        <v>1.1026469469237667</v>
      </c>
    </row>
    <row r="14" spans="1:29" ht="30" customHeight="1">
      <c r="A14" s="135" t="s">
        <v>120</v>
      </c>
      <c r="B14" s="135"/>
      <c r="C14" s="135"/>
      <c r="D14" s="7"/>
      <c r="E14" s="11">
        <v>64530384</v>
      </c>
      <c r="F14" s="7"/>
      <c r="G14" s="11">
        <v>84362869570</v>
      </c>
      <c r="H14" s="7"/>
      <c r="I14" s="11">
        <v>115705036385.946</v>
      </c>
      <c r="J14" s="7"/>
      <c r="K14" s="11">
        <v>23524991</v>
      </c>
      <c r="L14" s="7"/>
      <c r="M14" s="30">
        <v>40907377342</v>
      </c>
      <c r="N14" s="7"/>
      <c r="O14" s="48">
        <v>-19006104</v>
      </c>
      <c r="P14" s="7"/>
      <c r="Q14" s="11">
        <v>32083948158</v>
      </c>
      <c r="R14" s="7"/>
      <c r="S14" s="11">
        <f t="shared" si="0"/>
        <v>69049271</v>
      </c>
      <c r="T14" s="7"/>
      <c r="U14" s="11">
        <v>1765</v>
      </c>
      <c r="V14" s="7"/>
      <c r="W14" s="11">
        <v>98952403975</v>
      </c>
      <c r="X14" s="7"/>
      <c r="Y14" s="11">
        <v>120929893038.575</v>
      </c>
      <c r="Z14" s="7"/>
      <c r="AA14" s="94">
        <f t="shared" si="1"/>
        <v>1.2777821236553755</v>
      </c>
    </row>
    <row r="15" spans="1:29" ht="30" customHeight="1">
      <c r="A15" s="135" t="s">
        <v>129</v>
      </c>
      <c r="B15" s="135"/>
      <c r="C15" s="135"/>
      <c r="D15" s="7"/>
      <c r="E15" s="11">
        <v>188488690</v>
      </c>
      <c r="F15" s="7"/>
      <c r="G15" s="11">
        <v>655616696443</v>
      </c>
      <c r="H15" s="7"/>
      <c r="I15" s="11">
        <v>1028674198344.65</v>
      </c>
      <c r="J15" s="7"/>
      <c r="K15" s="11">
        <v>0</v>
      </c>
      <c r="L15" s="7"/>
      <c r="M15" s="11">
        <v>0</v>
      </c>
      <c r="N15" s="7"/>
      <c r="O15" s="50">
        <v>-6794377</v>
      </c>
      <c r="P15" s="57"/>
      <c r="Q15" s="51">
        <v>34998739340</v>
      </c>
      <c r="R15" s="7"/>
      <c r="S15" s="11">
        <f t="shared" si="0"/>
        <v>181694313</v>
      </c>
      <c r="T15" s="7"/>
      <c r="U15" s="11">
        <v>5100</v>
      </c>
      <c r="V15" s="7"/>
      <c r="W15" s="11">
        <v>631983941591</v>
      </c>
      <c r="X15" s="7"/>
      <c r="Y15" s="11">
        <v>919478061398.60095</v>
      </c>
      <c r="Z15" s="7"/>
      <c r="AA15" s="94">
        <f t="shared" si="1"/>
        <v>9.7154855629753794</v>
      </c>
    </row>
    <row r="16" spans="1:29" ht="30" hidden="1" customHeight="1">
      <c r="A16" s="135" t="s">
        <v>169</v>
      </c>
      <c r="B16" s="135"/>
      <c r="C16" s="135"/>
      <c r="D16" s="7"/>
      <c r="E16" s="11">
        <v>0</v>
      </c>
      <c r="F16" s="7"/>
      <c r="G16" s="11">
        <v>0</v>
      </c>
      <c r="H16" s="7"/>
      <c r="I16" s="11">
        <v>0</v>
      </c>
      <c r="J16" s="7"/>
      <c r="K16" s="11">
        <v>0</v>
      </c>
      <c r="L16" s="7"/>
      <c r="M16" s="11">
        <v>0</v>
      </c>
      <c r="N16" s="7"/>
      <c r="O16" s="50">
        <v>0</v>
      </c>
      <c r="P16" s="57"/>
      <c r="Q16" s="51">
        <v>0</v>
      </c>
      <c r="R16" s="7"/>
      <c r="S16" s="11">
        <f t="shared" si="0"/>
        <v>0</v>
      </c>
      <c r="T16" s="7"/>
      <c r="U16" s="11">
        <v>0</v>
      </c>
      <c r="V16" s="7"/>
      <c r="W16" s="11">
        <v>0</v>
      </c>
      <c r="X16" s="7"/>
      <c r="Y16" s="11">
        <v>0</v>
      </c>
      <c r="Z16" s="7"/>
      <c r="AA16" s="94">
        <f t="shared" si="1"/>
        <v>0</v>
      </c>
    </row>
    <row r="17" spans="1:27" ht="30" customHeight="1">
      <c r="A17" s="135" t="s">
        <v>22</v>
      </c>
      <c r="B17" s="135"/>
      <c r="C17" s="135"/>
      <c r="D17" s="7"/>
      <c r="E17" s="11">
        <v>15527440</v>
      </c>
      <c r="F17" s="7"/>
      <c r="G17" s="11">
        <v>121369898044</v>
      </c>
      <c r="H17" s="7"/>
      <c r="I17" s="11">
        <v>271786763358.43201</v>
      </c>
      <c r="J17" s="7"/>
      <c r="K17" s="11">
        <v>5188333</v>
      </c>
      <c r="L17" s="7"/>
      <c r="M17" s="11">
        <v>92622702751</v>
      </c>
      <c r="N17" s="7"/>
      <c r="O17" s="50">
        <v>-1249329</v>
      </c>
      <c r="P17" s="57"/>
      <c r="Q17" s="51">
        <v>20955463948</v>
      </c>
      <c r="R17" s="7"/>
      <c r="S17" s="11">
        <f t="shared" si="0"/>
        <v>19466444</v>
      </c>
      <c r="T17" s="7"/>
      <c r="U17" s="11">
        <v>18450</v>
      </c>
      <c r="V17" s="7"/>
      <c r="W17" s="11">
        <v>204227247760</v>
      </c>
      <c r="X17" s="7"/>
      <c r="Y17" s="11">
        <v>356379616756.38599</v>
      </c>
      <c r="Z17" s="7"/>
      <c r="AA17" s="94">
        <f t="shared" si="1"/>
        <v>3.7656156975281965</v>
      </c>
    </row>
    <row r="18" spans="1:27" ht="30" customHeight="1">
      <c r="A18" s="135" t="s">
        <v>23</v>
      </c>
      <c r="B18" s="135"/>
      <c r="C18" s="135"/>
      <c r="D18" s="7"/>
      <c r="E18" s="11">
        <v>21846965</v>
      </c>
      <c r="F18" s="7"/>
      <c r="G18" s="11">
        <v>58743720176</v>
      </c>
      <c r="H18" s="7"/>
      <c r="I18" s="11">
        <v>62346180974.541801</v>
      </c>
      <c r="J18" s="7"/>
      <c r="K18" s="11">
        <v>1500000</v>
      </c>
      <c r="L18" s="7"/>
      <c r="M18" s="11">
        <v>5594865068</v>
      </c>
      <c r="N18" s="7"/>
      <c r="O18" s="50">
        <v>-4224583</v>
      </c>
      <c r="P18" s="57"/>
      <c r="Q18" s="51">
        <v>12478817350</v>
      </c>
      <c r="R18" s="7"/>
      <c r="S18" s="11">
        <f t="shared" si="0"/>
        <v>19122382</v>
      </c>
      <c r="T18" s="7"/>
      <c r="U18" s="11">
        <v>3740</v>
      </c>
      <c r="V18" s="7"/>
      <c r="W18" s="30">
        <v>52979216946</v>
      </c>
      <c r="X18" s="7"/>
      <c r="Y18" s="11">
        <v>70964876791.903595</v>
      </c>
      <c r="Z18" s="7"/>
      <c r="AA18" s="94">
        <f t="shared" si="1"/>
        <v>0.74983652671532341</v>
      </c>
    </row>
    <row r="19" spans="1:27" ht="30" hidden="1" customHeight="1">
      <c r="A19" s="135" t="s">
        <v>157</v>
      </c>
      <c r="B19" s="135"/>
      <c r="C19" s="135"/>
      <c r="D19" s="7"/>
      <c r="E19" s="11">
        <v>0</v>
      </c>
      <c r="F19" s="7"/>
      <c r="G19" s="11">
        <v>0</v>
      </c>
      <c r="H19" s="7"/>
      <c r="I19" s="11">
        <v>0</v>
      </c>
      <c r="J19" s="7"/>
      <c r="K19" s="11">
        <v>0</v>
      </c>
      <c r="L19" s="7"/>
      <c r="M19" s="11">
        <v>0</v>
      </c>
      <c r="N19" s="7"/>
      <c r="O19" s="50">
        <v>0</v>
      </c>
      <c r="P19" s="57"/>
      <c r="Q19" s="51">
        <v>0</v>
      </c>
      <c r="R19" s="7"/>
      <c r="S19" s="11">
        <f t="shared" si="0"/>
        <v>0</v>
      </c>
      <c r="T19" s="7"/>
      <c r="U19" s="11">
        <v>0</v>
      </c>
      <c r="V19" s="7"/>
      <c r="W19" s="11">
        <v>0</v>
      </c>
      <c r="X19" s="7"/>
      <c r="Y19" s="11">
        <v>0</v>
      </c>
      <c r="Z19" s="7"/>
      <c r="AA19" s="94">
        <f t="shared" si="1"/>
        <v>0</v>
      </c>
    </row>
    <row r="20" spans="1:27" ht="30" customHeight="1">
      <c r="A20" s="135" t="s">
        <v>134</v>
      </c>
      <c r="B20" s="135"/>
      <c r="C20" s="135"/>
      <c r="D20" s="7"/>
      <c r="E20" s="11">
        <v>32615664</v>
      </c>
      <c r="F20" s="7"/>
      <c r="G20" s="11">
        <v>147669489329</v>
      </c>
      <c r="H20" s="7"/>
      <c r="I20" s="11">
        <v>248228389515.53799</v>
      </c>
      <c r="J20" s="7"/>
      <c r="K20" s="11">
        <v>1814370</v>
      </c>
      <c r="L20" s="7"/>
      <c r="M20" s="11">
        <v>7411798582</v>
      </c>
      <c r="N20" s="7"/>
      <c r="O20" s="50">
        <v>-10080308</v>
      </c>
      <c r="P20" s="57"/>
      <c r="Q20" s="51">
        <v>78221548709</v>
      </c>
      <c r="R20" s="7"/>
      <c r="S20" s="11">
        <f t="shared" si="0"/>
        <v>24349726</v>
      </c>
      <c r="T20" s="7"/>
      <c r="U20" s="11">
        <v>8680</v>
      </c>
      <c r="V20" s="7"/>
      <c r="W20" s="11">
        <v>102030254930</v>
      </c>
      <c r="X20" s="7"/>
      <c r="Y20" s="11">
        <v>194094848819.68201</v>
      </c>
      <c r="Z20" s="7"/>
      <c r="AA20" s="94">
        <f t="shared" si="1"/>
        <v>2.0508653558162844</v>
      </c>
    </row>
    <row r="21" spans="1:27" ht="30" customHeight="1">
      <c r="A21" s="135" t="s">
        <v>24</v>
      </c>
      <c r="B21" s="135"/>
      <c r="C21" s="135"/>
      <c r="D21" s="7"/>
      <c r="E21" s="11">
        <v>5300000</v>
      </c>
      <c r="F21" s="7"/>
      <c r="G21" s="11">
        <v>108577267354</v>
      </c>
      <c r="H21" s="7"/>
      <c r="I21" s="11">
        <v>169340798200</v>
      </c>
      <c r="J21" s="7"/>
      <c r="K21" s="11">
        <v>589095</v>
      </c>
      <c r="L21" s="7"/>
      <c r="M21" s="30">
        <v>19676876611</v>
      </c>
      <c r="N21" s="7"/>
      <c r="O21" s="50">
        <v>-659550</v>
      </c>
      <c r="P21" s="7"/>
      <c r="Q21" s="51">
        <v>21629701652</v>
      </c>
      <c r="R21" s="7"/>
      <c r="S21" s="11">
        <f t="shared" si="0"/>
        <v>5229545</v>
      </c>
      <c r="T21" s="7"/>
      <c r="U21" s="11">
        <v>43560</v>
      </c>
      <c r="V21" s="7"/>
      <c r="W21" s="11">
        <v>114614326401</v>
      </c>
      <c r="X21" s="7"/>
      <c r="Y21" s="11">
        <v>226038094083.05399</v>
      </c>
      <c r="Z21" s="7"/>
      <c r="AA21" s="94">
        <f t="shared" si="1"/>
        <v>2.388387425368236</v>
      </c>
    </row>
    <row r="22" spans="1:27" ht="30" customHeight="1">
      <c r="A22" s="135" t="s">
        <v>25</v>
      </c>
      <c r="B22" s="135"/>
      <c r="C22" s="135"/>
      <c r="D22" s="7"/>
      <c r="E22" s="11">
        <v>22352298</v>
      </c>
      <c r="F22" s="7"/>
      <c r="G22" s="11">
        <v>59084205398</v>
      </c>
      <c r="H22" s="7"/>
      <c r="I22" s="11">
        <v>67869315093.567596</v>
      </c>
      <c r="J22" s="7"/>
      <c r="K22" s="11">
        <v>0</v>
      </c>
      <c r="L22" s="7"/>
      <c r="M22" s="11">
        <v>0</v>
      </c>
      <c r="N22" s="7"/>
      <c r="O22" s="50">
        <v>-2400000</v>
      </c>
      <c r="P22" s="7"/>
      <c r="Q22" s="51">
        <v>7998688537</v>
      </c>
      <c r="R22" s="7"/>
      <c r="S22" s="11">
        <f t="shared" si="0"/>
        <v>19952298</v>
      </c>
      <c r="T22" s="7"/>
      <c r="U22" s="11">
        <v>4430</v>
      </c>
      <c r="V22" s="7"/>
      <c r="W22" s="11">
        <v>60152043601</v>
      </c>
      <c r="X22" s="7"/>
      <c r="Y22" s="11">
        <v>95680963637.674805</v>
      </c>
      <c r="Z22" s="7"/>
      <c r="AA22" s="94">
        <f t="shared" si="1"/>
        <v>1.0109942367297204</v>
      </c>
    </row>
    <row r="23" spans="1:27" ht="30" customHeight="1">
      <c r="A23" s="135" t="s">
        <v>27</v>
      </c>
      <c r="B23" s="135"/>
      <c r="C23" s="135"/>
      <c r="D23" s="7"/>
      <c r="E23" s="11">
        <v>17388914</v>
      </c>
      <c r="F23" s="7"/>
      <c r="G23" s="11">
        <v>213135321352</v>
      </c>
      <c r="H23" s="7"/>
      <c r="I23" s="11">
        <v>251743121366.84</v>
      </c>
      <c r="J23" s="7"/>
      <c r="K23" s="11">
        <v>0</v>
      </c>
      <c r="L23" s="7"/>
      <c r="M23" s="11">
        <v>0</v>
      </c>
      <c r="N23" s="7"/>
      <c r="O23" s="50">
        <v>-879491</v>
      </c>
      <c r="P23" s="7"/>
      <c r="Q23" s="51">
        <v>14785394382</v>
      </c>
      <c r="R23" s="7"/>
      <c r="S23" s="11">
        <f t="shared" si="0"/>
        <v>16509423</v>
      </c>
      <c r="T23" s="7"/>
      <c r="U23" s="11">
        <v>19920</v>
      </c>
      <c r="V23" s="7"/>
      <c r="W23" s="11">
        <v>202355430388</v>
      </c>
      <c r="X23" s="7"/>
      <c r="Y23" s="11">
        <v>326325558791.383</v>
      </c>
      <c r="Z23" s="7"/>
      <c r="AA23" s="94">
        <f t="shared" si="1"/>
        <v>3.4480553570197219</v>
      </c>
    </row>
    <row r="24" spans="1:27" ht="30" customHeight="1">
      <c r="A24" s="135" t="s">
        <v>28</v>
      </c>
      <c r="B24" s="135"/>
      <c r="C24" s="135"/>
      <c r="D24" s="7"/>
      <c r="E24" s="11">
        <v>4854712</v>
      </c>
      <c r="F24" s="7"/>
      <c r="G24" s="11">
        <v>41897374779</v>
      </c>
      <c r="H24" s="7"/>
      <c r="I24" s="11">
        <v>80061615967.108795</v>
      </c>
      <c r="J24" s="7"/>
      <c r="K24" s="11">
        <v>1100000</v>
      </c>
      <c r="L24" s="7"/>
      <c r="M24" s="11">
        <v>20272863380</v>
      </c>
      <c r="N24" s="7"/>
      <c r="O24" s="50">
        <v>-800000</v>
      </c>
      <c r="P24" s="7"/>
      <c r="Q24" s="51">
        <v>15391830648</v>
      </c>
      <c r="R24" s="7"/>
      <c r="S24" s="11">
        <f t="shared" si="0"/>
        <v>5154712</v>
      </c>
      <c r="T24" s="7"/>
      <c r="U24" s="11">
        <v>19520</v>
      </c>
      <c r="V24" s="7"/>
      <c r="W24" s="11">
        <v>53903760250</v>
      </c>
      <c r="X24" s="7"/>
      <c r="Y24" s="11">
        <v>99842185808.204803</v>
      </c>
      <c r="Z24" s="7"/>
      <c r="AA24" s="94">
        <f t="shared" si="1"/>
        <v>1.0549629790188215</v>
      </c>
    </row>
    <row r="25" spans="1:27" ht="30" customHeight="1">
      <c r="A25" s="135" t="s">
        <v>29</v>
      </c>
      <c r="B25" s="135"/>
      <c r="C25" s="135"/>
      <c r="D25" s="7"/>
      <c r="E25" s="11">
        <v>49746561</v>
      </c>
      <c r="F25" s="7"/>
      <c r="G25" s="11">
        <v>289380993896</v>
      </c>
      <c r="H25" s="7"/>
      <c r="I25" s="11">
        <v>972431795644.35901</v>
      </c>
      <c r="J25" s="7"/>
      <c r="K25" s="11">
        <v>5201269</v>
      </c>
      <c r="L25" s="7"/>
      <c r="M25" s="11">
        <v>100089082378</v>
      </c>
      <c r="N25" s="7"/>
      <c r="O25" s="50">
        <v>-1013207</v>
      </c>
      <c r="P25" s="7"/>
      <c r="Q25" s="51">
        <v>18613831502</v>
      </c>
      <c r="R25" s="7"/>
      <c r="S25" s="11">
        <f t="shared" si="0"/>
        <v>53934623</v>
      </c>
      <c r="T25" s="7"/>
      <c r="U25" s="11">
        <v>20660</v>
      </c>
      <c r="V25" s="7"/>
      <c r="W25" s="11">
        <v>383576144253</v>
      </c>
      <c r="X25" s="7"/>
      <c r="Y25" s="11">
        <v>1105675854804.5801</v>
      </c>
      <c r="Z25" s="7"/>
      <c r="AA25" s="94">
        <f t="shared" si="1"/>
        <v>11.682908223329038</v>
      </c>
    </row>
    <row r="26" spans="1:27" ht="30" customHeight="1">
      <c r="A26" s="135" t="s">
        <v>30</v>
      </c>
      <c r="B26" s="135"/>
      <c r="C26" s="135"/>
      <c r="D26" s="7"/>
      <c r="E26" s="11">
        <v>39473445</v>
      </c>
      <c r="F26" s="7"/>
      <c r="G26" s="11">
        <v>246370910307</v>
      </c>
      <c r="H26" s="7"/>
      <c r="I26" s="11">
        <v>551881562156.41296</v>
      </c>
      <c r="J26" s="7"/>
      <c r="K26" s="11">
        <v>0</v>
      </c>
      <c r="L26" s="7"/>
      <c r="M26" s="11">
        <v>0</v>
      </c>
      <c r="N26" s="7"/>
      <c r="O26" s="50">
        <v>-8043063</v>
      </c>
      <c r="P26" s="7"/>
      <c r="Q26" s="51">
        <v>116556174356</v>
      </c>
      <c r="R26" s="7"/>
      <c r="S26" s="11">
        <f t="shared" si="0"/>
        <v>31430382</v>
      </c>
      <c r="T26" s="7"/>
      <c r="U26" s="11">
        <v>15910</v>
      </c>
      <c r="V26" s="7"/>
      <c r="W26" s="11">
        <v>196170661702</v>
      </c>
      <c r="X26" s="7"/>
      <c r="Y26" s="11">
        <v>496191934090.99701</v>
      </c>
      <c r="Z26" s="7"/>
      <c r="AA26" s="94">
        <f t="shared" si="1"/>
        <v>5.2429152739035079</v>
      </c>
    </row>
    <row r="27" spans="1:27" ht="30" customHeight="1">
      <c r="A27" s="135" t="s">
        <v>31</v>
      </c>
      <c r="B27" s="135"/>
      <c r="C27" s="135"/>
      <c r="D27" s="7"/>
      <c r="E27" s="11">
        <v>158068365</v>
      </c>
      <c r="F27" s="7"/>
      <c r="G27" s="11">
        <v>326489661342</v>
      </c>
      <c r="H27" s="7"/>
      <c r="I27" s="11">
        <v>417368527289.08197</v>
      </c>
      <c r="J27" s="7"/>
      <c r="K27" s="11">
        <v>0</v>
      </c>
      <c r="L27" s="7"/>
      <c r="M27" s="11">
        <v>0</v>
      </c>
      <c r="N27" s="7"/>
      <c r="O27" s="50">
        <v>-7477691</v>
      </c>
      <c r="P27" s="7"/>
      <c r="Q27" s="51">
        <v>23350873311</v>
      </c>
      <c r="R27" s="7"/>
      <c r="S27" s="11">
        <f t="shared" si="0"/>
        <v>150590674</v>
      </c>
      <c r="T27" s="7"/>
      <c r="U27" s="11">
        <v>4020</v>
      </c>
      <c r="V27" s="7"/>
      <c r="W27" s="11">
        <v>311044516440</v>
      </c>
      <c r="X27" s="7"/>
      <c r="Y27" s="11">
        <v>600694964521.71997</v>
      </c>
      <c r="Z27" s="7"/>
      <c r="AA27" s="94">
        <f t="shared" si="1"/>
        <v>6.3471261583834648</v>
      </c>
    </row>
    <row r="28" spans="1:27" ht="30" customHeight="1">
      <c r="A28" s="135" t="s">
        <v>32</v>
      </c>
      <c r="B28" s="135"/>
      <c r="C28" s="135"/>
      <c r="D28" s="7"/>
      <c r="E28" s="11">
        <v>254209151</v>
      </c>
      <c r="F28" s="7"/>
      <c r="G28" s="11">
        <v>733516390970</v>
      </c>
      <c r="H28" s="7"/>
      <c r="I28" s="11">
        <v>1397432393015.75</v>
      </c>
      <c r="J28" s="7"/>
      <c r="K28" s="11">
        <v>8404533</v>
      </c>
      <c r="L28" s="7"/>
      <c r="M28" s="30">
        <v>48964845438</v>
      </c>
      <c r="N28" s="7"/>
      <c r="O28" s="44">
        <v>-5476440</v>
      </c>
      <c r="P28" s="7"/>
      <c r="Q28" s="44">
        <v>30356566087</v>
      </c>
      <c r="R28" s="7"/>
      <c r="S28" s="11">
        <f t="shared" si="0"/>
        <v>257137244</v>
      </c>
      <c r="T28" s="7"/>
      <c r="U28" s="11">
        <v>5950</v>
      </c>
      <c r="V28" s="7"/>
      <c r="W28" s="11">
        <v>766520098510</v>
      </c>
      <c r="X28" s="7"/>
      <c r="Y28" s="11">
        <v>1518139959968.0901</v>
      </c>
      <c r="Z28" s="7"/>
      <c r="AA28" s="94">
        <f t="shared" si="1"/>
        <v>16.041129726587343</v>
      </c>
    </row>
    <row r="29" spans="1:27" ht="30" customHeight="1">
      <c r="A29" s="135" t="s">
        <v>130</v>
      </c>
      <c r="B29" s="135"/>
      <c r="C29" s="135"/>
      <c r="D29" s="7"/>
      <c r="E29" s="11">
        <v>87810000</v>
      </c>
      <c r="F29" s="7"/>
      <c r="G29" s="11">
        <v>285774907075</v>
      </c>
      <c r="H29" s="7"/>
      <c r="I29" s="11">
        <v>893095094175</v>
      </c>
      <c r="J29" s="7"/>
      <c r="K29" s="11">
        <v>6570468</v>
      </c>
      <c r="L29" s="7"/>
      <c r="M29" s="11">
        <v>79342634176</v>
      </c>
      <c r="N29" s="7"/>
      <c r="O29" s="44">
        <v>0</v>
      </c>
      <c r="P29" s="7"/>
      <c r="Q29" s="11">
        <v>0</v>
      </c>
      <c r="R29" s="7"/>
      <c r="S29" s="11">
        <f t="shared" si="0"/>
        <v>94380468</v>
      </c>
      <c r="T29" s="7"/>
      <c r="U29" s="11">
        <v>13640</v>
      </c>
      <c r="V29" s="7"/>
      <c r="W29" s="11">
        <v>365117541251</v>
      </c>
      <c r="X29" s="7"/>
      <c r="Y29" s="11">
        <v>1277398371239.3899</v>
      </c>
      <c r="Z29" s="7"/>
      <c r="AA29" s="94">
        <f t="shared" si="1"/>
        <v>13.497380693419814</v>
      </c>
    </row>
    <row r="30" spans="1:27" ht="30" customHeight="1">
      <c r="A30" s="135" t="s">
        <v>33</v>
      </c>
      <c r="B30" s="135"/>
      <c r="C30" s="135"/>
      <c r="D30" s="7"/>
      <c r="E30" s="11">
        <v>52692639</v>
      </c>
      <c r="F30" s="7"/>
      <c r="G30" s="11">
        <v>268664161018</v>
      </c>
      <c r="H30" s="7"/>
      <c r="I30" s="11">
        <v>331488959869.35999</v>
      </c>
      <c r="J30" s="7"/>
      <c r="K30" s="11">
        <v>500000</v>
      </c>
      <c r="L30" s="7"/>
      <c r="M30" s="11">
        <v>3375090967</v>
      </c>
      <c r="N30" s="7"/>
      <c r="O30" s="44">
        <v>-7319355</v>
      </c>
      <c r="P30" s="57"/>
      <c r="Q30" s="11">
        <v>51319125311</v>
      </c>
      <c r="R30" s="7"/>
      <c r="S30" s="11">
        <f t="shared" si="0"/>
        <v>45873284</v>
      </c>
      <c r="T30" s="7"/>
      <c r="U30" s="11">
        <v>7020</v>
      </c>
      <c r="V30" s="7"/>
      <c r="W30" s="30">
        <v>234606406079</v>
      </c>
      <c r="X30" s="7"/>
      <c r="Y30" s="11">
        <v>319541158273.05402</v>
      </c>
      <c r="Z30" s="7"/>
      <c r="AA30" s="94">
        <f t="shared" si="1"/>
        <v>3.376369312451124</v>
      </c>
    </row>
    <row r="31" spans="1:27" ht="30" hidden="1" customHeight="1">
      <c r="A31" s="135" t="s">
        <v>168</v>
      </c>
      <c r="B31" s="135"/>
      <c r="C31" s="135"/>
      <c r="D31" s="7"/>
      <c r="E31" s="11">
        <v>0</v>
      </c>
      <c r="F31" s="7"/>
      <c r="G31" s="11">
        <v>0</v>
      </c>
      <c r="H31" s="7"/>
      <c r="I31" s="11">
        <v>0</v>
      </c>
      <c r="J31" s="7"/>
      <c r="K31" s="11">
        <v>0</v>
      </c>
      <c r="L31" s="7"/>
      <c r="M31" s="11">
        <v>0</v>
      </c>
      <c r="N31" s="7"/>
      <c r="O31" s="44">
        <v>0</v>
      </c>
      <c r="P31" s="57"/>
      <c r="Q31" s="11">
        <v>0</v>
      </c>
      <c r="R31" s="7"/>
      <c r="S31" s="11">
        <f t="shared" si="0"/>
        <v>0</v>
      </c>
      <c r="T31" s="7"/>
      <c r="U31" s="11">
        <v>0</v>
      </c>
      <c r="V31" s="7"/>
      <c r="W31" s="11">
        <v>0</v>
      </c>
      <c r="X31" s="7"/>
      <c r="Y31" s="11">
        <v>0</v>
      </c>
      <c r="Z31" s="7"/>
      <c r="AA31" s="94">
        <f t="shared" si="1"/>
        <v>0</v>
      </c>
    </row>
    <row r="32" spans="1:27" ht="30" hidden="1" customHeight="1">
      <c r="A32" s="145" t="s">
        <v>122</v>
      </c>
      <c r="B32" s="145"/>
      <c r="C32" s="145"/>
      <c r="D32" s="7"/>
      <c r="E32" s="11">
        <v>0</v>
      </c>
      <c r="F32" s="7"/>
      <c r="G32" s="11">
        <v>0</v>
      </c>
      <c r="H32" s="7"/>
      <c r="I32" s="11">
        <v>0</v>
      </c>
      <c r="J32" s="7"/>
      <c r="K32" s="11">
        <v>0</v>
      </c>
      <c r="L32" s="7"/>
      <c r="M32" s="11">
        <v>0</v>
      </c>
      <c r="N32" s="7"/>
      <c r="O32" s="44">
        <v>0</v>
      </c>
      <c r="P32" s="7"/>
      <c r="Q32" s="11">
        <v>0</v>
      </c>
      <c r="R32" s="7"/>
      <c r="S32" s="11">
        <f t="shared" si="0"/>
        <v>0</v>
      </c>
      <c r="T32" s="7"/>
      <c r="U32" s="11">
        <v>0</v>
      </c>
      <c r="V32" s="7"/>
      <c r="W32" s="11">
        <v>0</v>
      </c>
      <c r="X32" s="7"/>
      <c r="Y32" s="11">
        <v>0</v>
      </c>
      <c r="Z32" s="7"/>
      <c r="AA32" s="94">
        <f t="shared" si="1"/>
        <v>0</v>
      </c>
    </row>
    <row r="33" spans="1:27" ht="30" customHeight="1">
      <c r="A33" s="135" t="s">
        <v>38</v>
      </c>
      <c r="B33" s="135"/>
      <c r="C33" s="135"/>
      <c r="D33" s="7"/>
      <c r="E33" s="11">
        <v>3050000</v>
      </c>
      <c r="F33" s="7"/>
      <c r="G33" s="11">
        <v>11394205148</v>
      </c>
      <c r="H33" s="7"/>
      <c r="I33" s="11">
        <v>15041324795</v>
      </c>
      <c r="J33" s="7"/>
      <c r="K33" s="11">
        <v>0</v>
      </c>
      <c r="L33" s="7"/>
      <c r="M33" s="11">
        <v>0</v>
      </c>
      <c r="N33" s="7"/>
      <c r="O33" s="50">
        <v>-65975</v>
      </c>
      <c r="P33" s="57"/>
      <c r="Q33" s="51">
        <v>326318017</v>
      </c>
      <c r="R33" s="7"/>
      <c r="S33" s="11">
        <f t="shared" si="0"/>
        <v>2984025</v>
      </c>
      <c r="T33" s="7"/>
      <c r="U33" s="11">
        <v>5160</v>
      </c>
      <c r="V33" s="7"/>
      <c r="W33" s="11">
        <v>11147735417</v>
      </c>
      <c r="X33" s="7"/>
      <c r="Y33" s="11">
        <v>15278545791.629999</v>
      </c>
      <c r="Z33" s="7"/>
      <c r="AA33" s="94">
        <f t="shared" si="1"/>
        <v>0.16143777355171743</v>
      </c>
    </row>
    <row r="34" spans="1:27" ht="30" customHeight="1">
      <c r="A34" s="135" t="s">
        <v>40</v>
      </c>
      <c r="B34" s="135"/>
      <c r="C34" s="135"/>
      <c r="D34" s="7"/>
      <c r="E34" s="11">
        <v>315594</v>
      </c>
      <c r="F34" s="7"/>
      <c r="G34" s="11">
        <v>1323373147</v>
      </c>
      <c r="H34" s="7"/>
      <c r="I34" s="11">
        <v>1377879616.872</v>
      </c>
      <c r="J34" s="7"/>
      <c r="K34" s="11">
        <v>0</v>
      </c>
      <c r="L34" s="7"/>
      <c r="M34" s="11">
        <v>0</v>
      </c>
      <c r="N34" s="7"/>
      <c r="O34" s="50">
        <v>-315594</v>
      </c>
      <c r="P34" s="57"/>
      <c r="Q34" s="51">
        <v>1386780808</v>
      </c>
      <c r="R34" s="7"/>
      <c r="S34" s="11">
        <f t="shared" si="0"/>
        <v>0</v>
      </c>
      <c r="T34" s="7"/>
      <c r="U34" s="11">
        <v>0</v>
      </c>
      <c r="V34" s="7"/>
      <c r="W34" s="11">
        <v>0</v>
      </c>
      <c r="X34" s="7"/>
      <c r="Y34" s="11">
        <v>0</v>
      </c>
      <c r="Z34" s="7"/>
      <c r="AA34" s="94">
        <f t="shared" si="1"/>
        <v>0</v>
      </c>
    </row>
    <row r="35" spans="1:27" ht="30" hidden="1" customHeight="1">
      <c r="A35" s="135" t="s">
        <v>123</v>
      </c>
      <c r="B35" s="135"/>
      <c r="C35" s="135"/>
      <c r="D35" s="7"/>
      <c r="E35" s="11">
        <v>0</v>
      </c>
      <c r="F35" s="7"/>
      <c r="G35" s="11"/>
      <c r="H35" s="7"/>
      <c r="I35" s="11"/>
      <c r="J35" s="7"/>
      <c r="K35" s="11">
        <v>0</v>
      </c>
      <c r="L35" s="7"/>
      <c r="M35" s="11">
        <v>0</v>
      </c>
      <c r="N35" s="7"/>
      <c r="O35" s="50">
        <v>0</v>
      </c>
      <c r="P35" s="7"/>
      <c r="Q35" s="51">
        <v>0</v>
      </c>
      <c r="R35" s="7"/>
      <c r="S35" s="11">
        <f t="shared" si="0"/>
        <v>0</v>
      </c>
      <c r="T35" s="7"/>
      <c r="U35" s="11">
        <v>0</v>
      </c>
      <c r="V35" s="7"/>
      <c r="W35" s="11">
        <v>0</v>
      </c>
      <c r="X35" s="7"/>
      <c r="Y35" s="11">
        <v>0</v>
      </c>
      <c r="Z35" s="7"/>
      <c r="AA35" s="94">
        <f t="shared" si="1"/>
        <v>0</v>
      </c>
    </row>
    <row r="36" spans="1:27" ht="30" customHeight="1">
      <c r="A36" s="135" t="s">
        <v>127</v>
      </c>
      <c r="B36" s="135"/>
      <c r="C36" s="135"/>
      <c r="D36" s="7"/>
      <c r="E36" s="11">
        <v>13592534</v>
      </c>
      <c r="F36" s="7"/>
      <c r="G36" s="11">
        <v>31270190031</v>
      </c>
      <c r="H36" s="7"/>
      <c r="I36" s="11">
        <v>45857376621.412003</v>
      </c>
      <c r="J36" s="7"/>
      <c r="K36" s="11">
        <v>0</v>
      </c>
      <c r="L36" s="7"/>
      <c r="M36" s="11">
        <v>0</v>
      </c>
      <c r="N36" s="7"/>
      <c r="O36" s="50">
        <v>-330838</v>
      </c>
      <c r="P36" s="57"/>
      <c r="Q36" s="51">
        <v>1181884553</v>
      </c>
      <c r="R36" s="7"/>
      <c r="S36" s="11">
        <f t="shared" si="0"/>
        <v>13261696</v>
      </c>
      <c r="T36" s="7"/>
      <c r="U36" s="11">
        <v>4040</v>
      </c>
      <c r="V36" s="7"/>
      <c r="W36" s="11">
        <v>30509083447</v>
      </c>
      <c r="X36" s="7"/>
      <c r="Y36" s="11">
        <v>53163099683.276802</v>
      </c>
      <c r="Z36" s="7"/>
      <c r="AA36" s="94">
        <f t="shared" si="1"/>
        <v>0.56173752168730384</v>
      </c>
    </row>
    <row r="37" spans="1:27" ht="30" hidden="1" customHeight="1">
      <c r="A37" s="135" t="s">
        <v>139</v>
      </c>
      <c r="B37" s="135"/>
      <c r="C37" s="135"/>
      <c r="D37" s="7"/>
      <c r="E37" s="11">
        <v>0</v>
      </c>
      <c r="F37" s="7"/>
      <c r="G37" s="11">
        <v>0</v>
      </c>
      <c r="H37" s="7"/>
      <c r="I37" s="11">
        <v>0</v>
      </c>
      <c r="J37" s="7"/>
      <c r="K37" s="11">
        <v>0</v>
      </c>
      <c r="L37" s="7"/>
      <c r="M37" s="11">
        <v>0</v>
      </c>
      <c r="N37" s="7"/>
      <c r="O37" s="50">
        <v>0</v>
      </c>
      <c r="P37" s="57"/>
      <c r="Q37" s="51">
        <v>0</v>
      </c>
      <c r="R37" s="7"/>
      <c r="S37" s="11">
        <f t="shared" si="0"/>
        <v>0</v>
      </c>
      <c r="T37" s="7"/>
      <c r="U37" s="11">
        <v>0</v>
      </c>
      <c r="V37" s="7"/>
      <c r="W37" s="11">
        <v>0</v>
      </c>
      <c r="X37" s="7"/>
      <c r="Y37" s="11">
        <v>0</v>
      </c>
      <c r="Z37" s="7"/>
      <c r="AA37" s="94">
        <f t="shared" si="1"/>
        <v>0</v>
      </c>
    </row>
    <row r="38" spans="1:27" ht="30" hidden="1" customHeight="1">
      <c r="A38" s="135" t="s">
        <v>140</v>
      </c>
      <c r="B38" s="135"/>
      <c r="C38" s="135"/>
      <c r="D38" s="7"/>
      <c r="E38" s="11">
        <v>0</v>
      </c>
      <c r="F38" s="7"/>
      <c r="G38" s="11">
        <v>0</v>
      </c>
      <c r="H38" s="7"/>
      <c r="I38" s="11">
        <v>0</v>
      </c>
      <c r="J38" s="7"/>
      <c r="K38" s="11">
        <v>0</v>
      </c>
      <c r="L38" s="7"/>
      <c r="M38" s="11">
        <v>0</v>
      </c>
      <c r="N38" s="7"/>
      <c r="O38" s="50">
        <v>0</v>
      </c>
      <c r="P38" s="57"/>
      <c r="Q38" s="51">
        <v>0</v>
      </c>
      <c r="R38" s="7"/>
      <c r="S38" s="11">
        <f t="shared" si="0"/>
        <v>0</v>
      </c>
      <c r="T38" s="7"/>
      <c r="U38" s="11">
        <v>0</v>
      </c>
      <c r="V38" s="7"/>
      <c r="W38" s="11">
        <v>0</v>
      </c>
      <c r="X38" s="7"/>
      <c r="Y38" s="11">
        <v>0</v>
      </c>
      <c r="Z38" s="7"/>
      <c r="AA38" s="94">
        <f t="shared" si="1"/>
        <v>0</v>
      </c>
    </row>
    <row r="39" spans="1:27" ht="30" customHeight="1">
      <c r="A39" s="135" t="s">
        <v>138</v>
      </c>
      <c r="B39" s="135"/>
      <c r="C39" s="135"/>
      <c r="D39" s="7"/>
      <c r="E39" s="11">
        <v>2355922</v>
      </c>
      <c r="F39" s="7"/>
      <c r="G39" s="11">
        <v>206336022905</v>
      </c>
      <c r="H39" s="7"/>
      <c r="I39" s="11">
        <v>154592810108.022</v>
      </c>
      <c r="J39" s="7"/>
      <c r="K39" s="11">
        <v>0</v>
      </c>
      <c r="L39" s="7"/>
      <c r="M39" s="11">
        <v>0</v>
      </c>
      <c r="N39" s="7"/>
      <c r="O39" s="50">
        <v>-461122</v>
      </c>
      <c r="P39" s="57"/>
      <c r="Q39" s="51">
        <v>32043962652</v>
      </c>
      <c r="R39" s="7"/>
      <c r="S39" s="11">
        <f t="shared" si="0"/>
        <v>1894800</v>
      </c>
      <c r="T39" s="7"/>
      <c r="U39" s="11">
        <v>77050</v>
      </c>
      <c r="V39" s="7"/>
      <c r="W39" s="11">
        <v>165950101997</v>
      </c>
      <c r="X39" s="7"/>
      <c r="Y39" s="11">
        <v>144865803751.79999</v>
      </c>
      <c r="Z39" s="7"/>
      <c r="AA39" s="94">
        <f t="shared" si="1"/>
        <v>1.5306962547628422</v>
      </c>
    </row>
    <row r="40" spans="1:27" ht="30" customHeight="1">
      <c r="A40" s="135" t="s">
        <v>141</v>
      </c>
      <c r="B40" s="135"/>
      <c r="C40" s="135"/>
      <c r="D40" s="7"/>
      <c r="E40" s="11">
        <v>1742</v>
      </c>
      <c r="F40" s="7"/>
      <c r="G40" s="11">
        <v>3189042601</v>
      </c>
      <c r="H40" s="7"/>
      <c r="I40" s="11">
        <v>4683422744</v>
      </c>
      <c r="J40" s="7"/>
      <c r="K40" s="11">
        <v>0</v>
      </c>
      <c r="L40" s="7"/>
      <c r="M40" s="11">
        <v>0</v>
      </c>
      <c r="N40" s="7"/>
      <c r="O40" s="50">
        <v>0</v>
      </c>
      <c r="P40" s="57"/>
      <c r="Q40" s="51">
        <v>0</v>
      </c>
      <c r="R40" s="7"/>
      <c r="S40" s="11">
        <f t="shared" si="0"/>
        <v>1742</v>
      </c>
      <c r="T40" s="7"/>
      <c r="U40" s="11">
        <v>2711026</v>
      </c>
      <c r="V40" s="7"/>
      <c r="W40" s="11">
        <v>3189042601</v>
      </c>
      <c r="X40" s="7"/>
      <c r="Y40" s="11">
        <v>4711273034.4991999</v>
      </c>
      <c r="Z40" s="7"/>
      <c r="AA40" s="94">
        <f t="shared" si="1"/>
        <v>4.9780747438703192E-2</v>
      </c>
    </row>
    <row r="41" spans="1:27" ht="30" customHeight="1">
      <c r="A41" s="135" t="s">
        <v>34</v>
      </c>
      <c r="B41" s="135"/>
      <c r="C41" s="135"/>
      <c r="D41" s="7"/>
      <c r="E41" s="11">
        <v>1700000</v>
      </c>
      <c r="F41" s="7"/>
      <c r="G41" s="11">
        <v>86242203759</v>
      </c>
      <c r="H41" s="7"/>
      <c r="I41" s="11">
        <v>104197280430</v>
      </c>
      <c r="J41" s="7"/>
      <c r="K41" s="11">
        <v>640689</v>
      </c>
      <c r="L41" s="7"/>
      <c r="M41" s="11">
        <v>42506007638</v>
      </c>
      <c r="N41" s="7"/>
      <c r="O41" s="50">
        <v>-60000</v>
      </c>
      <c r="P41" s="57"/>
      <c r="Q41" s="51">
        <v>3677551098</v>
      </c>
      <c r="R41" s="7"/>
      <c r="S41" s="11">
        <f t="shared" si="0"/>
        <v>2280689</v>
      </c>
      <c r="T41" s="7"/>
      <c r="U41" s="11">
        <v>72140</v>
      </c>
      <c r="V41" s="7"/>
      <c r="W41" s="11">
        <v>125691952462</v>
      </c>
      <c r="X41" s="7"/>
      <c r="Y41" s="11">
        <v>163257096028.52399</v>
      </c>
      <c r="Z41" s="7"/>
      <c r="AA41" s="94">
        <f t="shared" si="1"/>
        <v>1.7250242568112928</v>
      </c>
    </row>
    <row r="42" spans="1:27" ht="30" customHeight="1">
      <c r="A42" s="135" t="s">
        <v>142</v>
      </c>
      <c r="B42" s="135"/>
      <c r="C42" s="135"/>
      <c r="D42" s="7"/>
      <c r="E42" s="11">
        <v>4495413</v>
      </c>
      <c r="F42" s="7"/>
      <c r="G42" s="11">
        <v>34880732013</v>
      </c>
      <c r="H42" s="7"/>
      <c r="I42" s="11">
        <v>59817496965.209099</v>
      </c>
      <c r="J42" s="7"/>
      <c r="K42" s="11">
        <v>1014517</v>
      </c>
      <c r="L42" s="7"/>
      <c r="M42" s="11">
        <v>14640138019</v>
      </c>
      <c r="N42" s="7"/>
      <c r="O42" s="50">
        <v>-1167954</v>
      </c>
      <c r="P42" s="57"/>
      <c r="Q42" s="51">
        <v>16750313103</v>
      </c>
      <c r="R42" s="7"/>
      <c r="S42" s="11">
        <f t="shared" si="0"/>
        <v>4341976</v>
      </c>
      <c r="T42" s="7"/>
      <c r="U42" s="11">
        <v>15310</v>
      </c>
      <c r="V42" s="7"/>
      <c r="W42" s="11">
        <v>39390147967</v>
      </c>
      <c r="X42" s="7"/>
      <c r="Y42" s="11">
        <v>65961795765.711197</v>
      </c>
      <c r="Z42" s="7"/>
      <c r="AA42" s="94">
        <f t="shared" si="1"/>
        <v>0.69697244705861849</v>
      </c>
    </row>
    <row r="43" spans="1:27" ht="30" customHeight="1">
      <c r="A43" s="135" t="s">
        <v>21</v>
      </c>
      <c r="B43" s="135"/>
      <c r="C43" s="135"/>
      <c r="D43" s="7"/>
      <c r="E43" s="11">
        <v>1961032</v>
      </c>
      <c r="F43" s="7"/>
      <c r="G43" s="11">
        <v>110070257397</v>
      </c>
      <c r="H43" s="7"/>
      <c r="I43" s="11">
        <v>101516206025.129</v>
      </c>
      <c r="J43" s="7"/>
      <c r="K43" s="11">
        <v>0</v>
      </c>
      <c r="L43" s="7"/>
      <c r="M43" s="11">
        <v>0</v>
      </c>
      <c r="N43" s="7"/>
      <c r="O43" s="50">
        <v>-305809</v>
      </c>
      <c r="P43" s="57"/>
      <c r="Q43" s="51">
        <v>18188348977</v>
      </c>
      <c r="R43" s="7"/>
      <c r="S43" s="11">
        <f t="shared" si="0"/>
        <v>1655223</v>
      </c>
      <c r="T43" s="7"/>
      <c r="U43" s="11">
        <v>61090</v>
      </c>
      <c r="V43" s="7"/>
      <c r="W43" s="11">
        <v>92905583214</v>
      </c>
      <c r="X43" s="7"/>
      <c r="Y43" s="11">
        <v>100335934230.16901</v>
      </c>
      <c r="Z43" s="7"/>
      <c r="AA43" s="94">
        <f t="shared" si="1"/>
        <v>1.0601800753985204</v>
      </c>
    </row>
    <row r="44" spans="1:27" ht="30" customHeight="1">
      <c r="A44" s="135" t="s">
        <v>145</v>
      </c>
      <c r="B44" s="135"/>
      <c r="C44" s="135"/>
      <c r="D44" s="7"/>
      <c r="E44" s="11">
        <v>0</v>
      </c>
      <c r="F44" s="7"/>
      <c r="G44" s="11">
        <v>0</v>
      </c>
      <c r="H44" s="7"/>
      <c r="I44" s="11">
        <v>0</v>
      </c>
      <c r="J44" s="7"/>
      <c r="K44" s="11">
        <v>0</v>
      </c>
      <c r="L44" s="7"/>
      <c r="M44" s="11">
        <v>0</v>
      </c>
      <c r="N44" s="7"/>
      <c r="O44" s="50">
        <v>0</v>
      </c>
      <c r="P44" s="57"/>
      <c r="Q44" s="51">
        <v>0</v>
      </c>
      <c r="R44" s="7"/>
      <c r="S44" s="11">
        <f t="shared" si="0"/>
        <v>0</v>
      </c>
      <c r="T44" s="7"/>
      <c r="U44" s="11">
        <v>0</v>
      </c>
      <c r="V44" s="7"/>
      <c r="W44" s="11">
        <v>0</v>
      </c>
      <c r="X44" s="7"/>
      <c r="Y44" s="11">
        <v>0</v>
      </c>
      <c r="Z44" s="7"/>
      <c r="AA44" s="94">
        <f t="shared" si="1"/>
        <v>0</v>
      </c>
    </row>
    <row r="45" spans="1:27" ht="30" customHeight="1">
      <c r="A45" s="135" t="s">
        <v>146</v>
      </c>
      <c r="B45" s="135"/>
      <c r="C45" s="135"/>
      <c r="D45" s="7"/>
      <c r="E45" s="11">
        <v>4759690</v>
      </c>
      <c r="F45" s="7"/>
      <c r="G45" s="11">
        <v>37401464335</v>
      </c>
      <c r="H45" s="7"/>
      <c r="I45" s="11">
        <v>31690642871.173</v>
      </c>
      <c r="J45" s="7"/>
      <c r="K45" s="11">
        <v>0</v>
      </c>
      <c r="L45" s="7"/>
      <c r="M45" s="11">
        <v>0</v>
      </c>
      <c r="N45" s="7"/>
      <c r="O45" s="50">
        <v>-1214939</v>
      </c>
      <c r="P45" s="57"/>
      <c r="Q45" s="51">
        <v>8970450591</v>
      </c>
      <c r="R45" s="7"/>
      <c r="S45" s="11">
        <f t="shared" si="0"/>
        <v>3544751</v>
      </c>
      <c r="T45" s="7"/>
      <c r="U45" s="11">
        <v>8050</v>
      </c>
      <c r="V45" s="7"/>
      <c r="W45" s="11">
        <v>27854519543</v>
      </c>
      <c r="X45" s="7"/>
      <c r="Y45" s="11">
        <v>28314668101.898499</v>
      </c>
      <c r="Z45" s="7"/>
      <c r="AA45" s="94">
        <f t="shared" si="1"/>
        <v>0.29918141684207117</v>
      </c>
    </row>
    <row r="46" spans="1:27" ht="30" hidden="1" customHeight="1">
      <c r="A46" s="135" t="s">
        <v>174</v>
      </c>
      <c r="B46" s="135"/>
      <c r="C46" s="135"/>
      <c r="D46" s="7"/>
      <c r="E46" s="11">
        <v>0</v>
      </c>
      <c r="F46" s="7"/>
      <c r="G46" s="11"/>
      <c r="H46" s="7"/>
      <c r="I46" s="11">
        <v>0</v>
      </c>
      <c r="J46" s="7"/>
      <c r="K46" s="11">
        <v>0</v>
      </c>
      <c r="L46" s="7"/>
      <c r="M46" s="11">
        <v>0</v>
      </c>
      <c r="N46" s="7"/>
      <c r="O46" s="50">
        <v>0</v>
      </c>
      <c r="P46" s="57"/>
      <c r="Q46" s="51">
        <v>0</v>
      </c>
      <c r="R46" s="7"/>
      <c r="S46" s="11">
        <f t="shared" si="0"/>
        <v>0</v>
      </c>
      <c r="T46" s="7"/>
      <c r="U46" s="11">
        <v>0</v>
      </c>
      <c r="V46" s="7"/>
      <c r="W46" s="11">
        <v>0</v>
      </c>
      <c r="X46" s="7"/>
      <c r="Y46" s="11">
        <v>0</v>
      </c>
      <c r="Z46" s="7"/>
      <c r="AA46" s="94">
        <f t="shared" si="1"/>
        <v>0</v>
      </c>
    </row>
    <row r="47" spans="1:27" ht="30" hidden="1" customHeight="1">
      <c r="A47" s="135" t="s">
        <v>175</v>
      </c>
      <c r="B47" s="135"/>
      <c r="C47" s="135"/>
      <c r="D47" s="7"/>
      <c r="E47" s="11">
        <v>0</v>
      </c>
      <c r="F47" s="7"/>
      <c r="G47" s="11">
        <v>0</v>
      </c>
      <c r="H47" s="7"/>
      <c r="I47" s="11">
        <v>0</v>
      </c>
      <c r="J47" s="7"/>
      <c r="K47" s="11">
        <v>0</v>
      </c>
      <c r="L47" s="7"/>
      <c r="M47" s="11">
        <v>0</v>
      </c>
      <c r="N47" s="7"/>
      <c r="O47" s="50">
        <v>0</v>
      </c>
      <c r="P47" s="57"/>
      <c r="Q47" s="51">
        <v>0</v>
      </c>
      <c r="R47" s="7"/>
      <c r="S47" s="11">
        <f t="shared" si="0"/>
        <v>0</v>
      </c>
      <c r="T47" s="7"/>
      <c r="U47" s="11">
        <v>0</v>
      </c>
      <c r="V47" s="7"/>
      <c r="W47" s="11">
        <v>0</v>
      </c>
      <c r="X47" s="7"/>
      <c r="Y47" s="11">
        <v>0</v>
      </c>
      <c r="Z47" s="7"/>
      <c r="AA47" s="94">
        <f t="shared" si="1"/>
        <v>0</v>
      </c>
    </row>
    <row r="48" spans="1:27" ht="30" customHeight="1">
      <c r="A48" s="135" t="s">
        <v>176</v>
      </c>
      <c r="B48" s="135"/>
      <c r="C48" s="135"/>
      <c r="D48" s="7"/>
      <c r="E48" s="11">
        <v>0</v>
      </c>
      <c r="F48" s="7"/>
      <c r="G48" s="11">
        <v>0</v>
      </c>
      <c r="H48" s="7"/>
      <c r="I48" s="11">
        <v>0</v>
      </c>
      <c r="J48" s="7"/>
      <c r="K48" s="11">
        <v>443106</v>
      </c>
      <c r="L48" s="7"/>
      <c r="M48" s="11">
        <v>5136054447</v>
      </c>
      <c r="N48" s="7"/>
      <c r="O48" s="50">
        <v>0</v>
      </c>
      <c r="P48" s="57"/>
      <c r="Q48" s="51">
        <v>0</v>
      </c>
      <c r="R48" s="7"/>
      <c r="S48" s="11">
        <f t="shared" si="0"/>
        <v>443106</v>
      </c>
      <c r="T48" s="7"/>
      <c r="U48" s="11">
        <v>11860</v>
      </c>
      <c r="V48" s="7"/>
      <c r="W48" s="11">
        <f>G48+M48</f>
        <v>5136054447</v>
      </c>
      <c r="X48" s="7"/>
      <c r="Y48" s="11">
        <v>5214614176.7531996</v>
      </c>
      <c r="Z48" s="7"/>
      <c r="AA48" s="94">
        <f t="shared" si="1"/>
        <v>5.5099203425985663E-2</v>
      </c>
    </row>
    <row r="49" spans="1:29" ht="30" customHeight="1">
      <c r="A49" s="135" t="s">
        <v>200</v>
      </c>
      <c r="B49" s="135"/>
      <c r="C49" s="135"/>
      <c r="D49" s="7"/>
      <c r="E49" s="11">
        <v>0</v>
      </c>
      <c r="F49" s="7"/>
      <c r="G49" s="11">
        <v>0</v>
      </c>
      <c r="H49" s="7"/>
      <c r="I49" s="11">
        <v>0</v>
      </c>
      <c r="J49" s="7"/>
      <c r="K49" s="11">
        <v>4942958</v>
      </c>
      <c r="L49" s="7"/>
      <c r="M49" s="11">
        <v>33692777927</v>
      </c>
      <c r="N49" s="7"/>
      <c r="O49" s="50">
        <v>0</v>
      </c>
      <c r="P49" s="57"/>
      <c r="Q49" s="51">
        <v>0</v>
      </c>
      <c r="R49" s="7"/>
      <c r="S49" s="11">
        <f t="shared" si="0"/>
        <v>4942958</v>
      </c>
      <c r="T49" s="7"/>
      <c r="U49" s="11">
        <v>7090</v>
      </c>
      <c r="V49" s="7"/>
      <c r="W49" s="11">
        <f t="shared" ref="W49:W50" si="2">G49+M49</f>
        <v>33692777927</v>
      </c>
      <c r="X49" s="7"/>
      <c r="Y49" s="11">
        <v>34774669946.739403</v>
      </c>
      <c r="Z49" s="7"/>
      <c r="AA49" s="94">
        <f t="shared" si="1"/>
        <v>0.36743976611130758</v>
      </c>
    </row>
    <row r="50" spans="1:29" ht="30" customHeight="1">
      <c r="A50" s="135" t="s">
        <v>201</v>
      </c>
      <c r="B50" s="135"/>
      <c r="C50" s="135"/>
      <c r="D50" s="7"/>
      <c r="E50" s="11">
        <v>0</v>
      </c>
      <c r="F50" s="7"/>
      <c r="G50" s="11">
        <v>0</v>
      </c>
      <c r="H50" s="7"/>
      <c r="I50" s="11">
        <v>0</v>
      </c>
      <c r="J50" s="7"/>
      <c r="K50" s="11">
        <v>1174433</v>
      </c>
      <c r="L50" s="7"/>
      <c r="M50" s="11">
        <v>34937393770</v>
      </c>
      <c r="N50" s="7"/>
      <c r="O50" s="50">
        <v>0</v>
      </c>
      <c r="P50" s="57"/>
      <c r="Q50" s="51">
        <v>0</v>
      </c>
      <c r="R50" s="7"/>
      <c r="S50" s="11">
        <f t="shared" si="0"/>
        <v>1174433</v>
      </c>
      <c r="T50" s="7"/>
      <c r="U50" s="11">
        <v>32550</v>
      </c>
      <c r="V50" s="7"/>
      <c r="W50" s="11">
        <f t="shared" si="2"/>
        <v>34937393770</v>
      </c>
      <c r="X50" s="7"/>
      <c r="Y50" s="11">
        <v>37932293301.220497</v>
      </c>
      <c r="Z50" s="7"/>
      <c r="AA50" s="94">
        <f t="shared" si="1"/>
        <v>0.40080417729379025</v>
      </c>
    </row>
    <row r="51" spans="1:29" ht="30" customHeight="1">
      <c r="A51" s="135" t="s">
        <v>202</v>
      </c>
      <c r="B51" s="135"/>
      <c r="C51" s="135"/>
      <c r="D51" s="7"/>
      <c r="E51" s="11">
        <v>0</v>
      </c>
      <c r="F51" s="7"/>
      <c r="G51" s="11">
        <v>0</v>
      </c>
      <c r="H51" s="7"/>
      <c r="I51" s="11">
        <v>0</v>
      </c>
      <c r="J51" s="7"/>
      <c r="K51" s="11">
        <v>165648</v>
      </c>
      <c r="L51" s="7"/>
      <c r="M51" s="11">
        <v>540792833</v>
      </c>
      <c r="N51" s="7"/>
      <c r="O51" s="50">
        <v>-165648</v>
      </c>
      <c r="P51" s="57"/>
      <c r="Q51" s="51">
        <v>529263493</v>
      </c>
      <c r="R51" s="7"/>
      <c r="S51" s="11">
        <f t="shared" si="0"/>
        <v>0</v>
      </c>
      <c r="T51" s="7"/>
      <c r="U51" s="11">
        <v>0</v>
      </c>
      <c r="V51" s="7"/>
      <c r="W51" s="11">
        <v>0</v>
      </c>
      <c r="X51" s="7"/>
      <c r="Y51" s="11">
        <v>0</v>
      </c>
      <c r="Z51" s="7"/>
      <c r="AA51" s="94">
        <f t="shared" si="1"/>
        <v>0</v>
      </c>
    </row>
    <row r="52" spans="1:29" ht="30" customHeight="1">
      <c r="A52" s="135" t="s">
        <v>203</v>
      </c>
      <c r="B52" s="135"/>
      <c r="C52" s="135"/>
      <c r="D52" s="7"/>
      <c r="E52" s="11">
        <v>0</v>
      </c>
      <c r="F52" s="7"/>
      <c r="G52" s="11">
        <v>0</v>
      </c>
      <c r="H52" s="7"/>
      <c r="I52" s="11">
        <v>0</v>
      </c>
      <c r="J52" s="7"/>
      <c r="K52" s="11">
        <v>600000</v>
      </c>
      <c r="L52" s="7"/>
      <c r="M52" s="11">
        <v>13000541424</v>
      </c>
      <c r="N52" s="7"/>
      <c r="O52" s="50">
        <v>-600000</v>
      </c>
      <c r="P52" s="57"/>
      <c r="Q52" s="51">
        <v>13070025297</v>
      </c>
      <c r="R52" s="7"/>
      <c r="S52" s="11">
        <f t="shared" si="0"/>
        <v>0</v>
      </c>
      <c r="T52" s="7"/>
      <c r="U52" s="11">
        <v>0</v>
      </c>
      <c r="V52" s="7"/>
      <c r="W52" s="11">
        <v>0</v>
      </c>
      <c r="X52" s="7"/>
      <c r="Y52" s="11">
        <v>0</v>
      </c>
      <c r="Z52" s="7"/>
      <c r="AA52" s="94">
        <f t="shared" si="1"/>
        <v>0</v>
      </c>
    </row>
    <row r="53" spans="1:29" ht="30" hidden="1" customHeight="1">
      <c r="A53" s="135" t="s">
        <v>177</v>
      </c>
      <c r="B53" s="135"/>
      <c r="C53" s="135"/>
      <c r="D53" s="7"/>
      <c r="E53" s="11">
        <v>0</v>
      </c>
      <c r="F53" s="7"/>
      <c r="G53" s="11">
        <v>0</v>
      </c>
      <c r="H53" s="7"/>
      <c r="I53" s="11">
        <v>0</v>
      </c>
      <c r="J53" s="7"/>
      <c r="K53" s="11">
        <v>0</v>
      </c>
      <c r="L53" s="7"/>
      <c r="M53" s="11">
        <v>0</v>
      </c>
      <c r="N53" s="7"/>
      <c r="O53" s="50">
        <v>0</v>
      </c>
      <c r="P53" s="57"/>
      <c r="Q53" s="51">
        <v>0</v>
      </c>
      <c r="R53" s="7"/>
      <c r="S53" s="11">
        <f t="shared" si="0"/>
        <v>0</v>
      </c>
      <c r="T53" s="7"/>
      <c r="U53" s="11">
        <v>0</v>
      </c>
      <c r="V53" s="7"/>
      <c r="W53" s="11">
        <v>0</v>
      </c>
      <c r="X53" s="7"/>
      <c r="Y53" s="11">
        <v>0</v>
      </c>
      <c r="Z53" s="7"/>
      <c r="AA53" s="94">
        <f t="shared" si="1"/>
        <v>0</v>
      </c>
    </row>
    <row r="54" spans="1:29" ht="30" customHeight="1">
      <c r="A54" s="135" t="s">
        <v>178</v>
      </c>
      <c r="B54" s="135"/>
      <c r="C54" s="135"/>
      <c r="D54" s="7"/>
      <c r="E54" s="11">
        <v>1060000</v>
      </c>
      <c r="F54" s="7"/>
      <c r="G54" s="11">
        <v>21525479899</v>
      </c>
      <c r="H54" s="7"/>
      <c r="I54" s="11">
        <v>21656689658</v>
      </c>
      <c r="J54" s="7"/>
      <c r="K54" s="11">
        <v>0</v>
      </c>
      <c r="L54" s="7"/>
      <c r="M54" s="11">
        <v>0</v>
      </c>
      <c r="N54" s="7"/>
      <c r="O54" s="50">
        <v>-625000</v>
      </c>
      <c r="P54" s="57"/>
      <c r="Q54" s="51">
        <v>12570962583</v>
      </c>
      <c r="R54" s="7"/>
      <c r="S54" s="11">
        <f t="shared" si="0"/>
        <v>435000</v>
      </c>
      <c r="T54" s="7"/>
      <c r="U54" s="11">
        <v>26400</v>
      </c>
      <c r="V54" s="7"/>
      <c r="W54" s="11">
        <v>8833569575</v>
      </c>
      <c r="X54" s="7"/>
      <c r="Y54" s="11">
        <v>11395228680</v>
      </c>
      <c r="Z54" s="7"/>
      <c r="AA54" s="94">
        <f t="shared" si="1"/>
        <v>0.1204054608534583</v>
      </c>
    </row>
    <row r="55" spans="1:29" ht="30" hidden="1" customHeight="1">
      <c r="A55" s="135" t="s">
        <v>179</v>
      </c>
      <c r="B55" s="135"/>
      <c r="C55" s="135"/>
      <c r="D55" s="7"/>
      <c r="E55" s="11">
        <v>0</v>
      </c>
      <c r="F55" s="7"/>
      <c r="G55" s="11">
        <v>0</v>
      </c>
      <c r="H55" s="7"/>
      <c r="I55" s="11">
        <v>0</v>
      </c>
      <c r="J55" s="7"/>
      <c r="K55" s="11"/>
      <c r="L55" s="7"/>
      <c r="M55" s="11"/>
      <c r="N55" s="7"/>
      <c r="O55" s="50">
        <v>0</v>
      </c>
      <c r="P55" s="57"/>
      <c r="Q55" s="51">
        <v>0</v>
      </c>
      <c r="R55" s="7"/>
      <c r="S55" s="11">
        <f t="shared" si="0"/>
        <v>0</v>
      </c>
      <c r="T55" s="7"/>
      <c r="U55" s="11">
        <v>0</v>
      </c>
      <c r="V55" s="7"/>
      <c r="W55" s="11">
        <v>0</v>
      </c>
      <c r="X55" s="7"/>
      <c r="Y55" s="11">
        <v>0</v>
      </c>
      <c r="Z55" s="7"/>
      <c r="AA55" s="94">
        <f t="shared" si="1"/>
        <v>0</v>
      </c>
    </row>
    <row r="56" spans="1:29" ht="30" hidden="1" customHeight="1">
      <c r="A56" s="135" t="s">
        <v>180</v>
      </c>
      <c r="B56" s="135"/>
      <c r="C56" s="135"/>
      <c r="D56" s="7"/>
      <c r="E56" s="11">
        <v>0</v>
      </c>
      <c r="F56" s="7"/>
      <c r="G56" s="11">
        <v>0</v>
      </c>
      <c r="H56" s="7"/>
      <c r="I56" s="11">
        <v>0</v>
      </c>
      <c r="J56" s="7"/>
      <c r="K56" s="11">
        <v>0</v>
      </c>
      <c r="L56" s="7"/>
      <c r="M56" s="11">
        <v>0</v>
      </c>
      <c r="N56" s="7"/>
      <c r="O56" s="50">
        <v>0</v>
      </c>
      <c r="P56" s="57"/>
      <c r="Q56" s="51">
        <v>0</v>
      </c>
      <c r="R56" s="7"/>
      <c r="S56" s="11">
        <f t="shared" si="0"/>
        <v>0</v>
      </c>
      <c r="T56" s="7"/>
      <c r="U56" s="11">
        <v>0</v>
      </c>
      <c r="V56" s="7"/>
      <c r="W56" s="11">
        <v>0</v>
      </c>
      <c r="X56" s="7"/>
      <c r="Y56" s="11">
        <v>0</v>
      </c>
      <c r="Z56" s="7"/>
      <c r="AA56" s="94">
        <f t="shared" si="1"/>
        <v>0</v>
      </c>
    </row>
    <row r="57" spans="1:29" ht="30" hidden="1" customHeight="1">
      <c r="A57" s="135" t="s">
        <v>181</v>
      </c>
      <c r="B57" s="135"/>
      <c r="C57" s="135"/>
      <c r="D57" s="7"/>
      <c r="E57" s="11">
        <v>0</v>
      </c>
      <c r="F57" s="7"/>
      <c r="G57" s="11">
        <v>0</v>
      </c>
      <c r="H57" s="7"/>
      <c r="I57" s="11">
        <v>0</v>
      </c>
      <c r="J57" s="7"/>
      <c r="K57" s="11">
        <v>0</v>
      </c>
      <c r="L57" s="7"/>
      <c r="M57" s="11">
        <v>0</v>
      </c>
      <c r="N57" s="7"/>
      <c r="O57" s="50">
        <v>0</v>
      </c>
      <c r="P57" s="57"/>
      <c r="Q57" s="51">
        <v>0</v>
      </c>
      <c r="R57" s="7"/>
      <c r="S57" s="11">
        <f t="shared" si="0"/>
        <v>0</v>
      </c>
      <c r="T57" s="7"/>
      <c r="U57" s="11">
        <v>0</v>
      </c>
      <c r="V57" s="7"/>
      <c r="W57" s="11">
        <v>0</v>
      </c>
      <c r="X57" s="7"/>
      <c r="Y57" s="11">
        <v>0</v>
      </c>
      <c r="Z57" s="7"/>
      <c r="AA57" s="94">
        <f t="shared" si="1"/>
        <v>0</v>
      </c>
    </row>
    <row r="58" spans="1:29" ht="30" hidden="1" customHeight="1">
      <c r="A58" s="135" t="s">
        <v>182</v>
      </c>
      <c r="B58" s="135"/>
      <c r="C58" s="135"/>
      <c r="D58" s="7"/>
      <c r="E58" s="11">
        <v>0</v>
      </c>
      <c r="F58" s="7"/>
      <c r="G58" s="11">
        <v>0</v>
      </c>
      <c r="H58" s="7"/>
      <c r="I58" s="11">
        <v>0</v>
      </c>
      <c r="J58" s="7"/>
      <c r="K58" s="11">
        <v>0</v>
      </c>
      <c r="L58" s="7"/>
      <c r="M58" s="11">
        <v>0</v>
      </c>
      <c r="N58" s="7"/>
      <c r="O58" s="50">
        <v>0</v>
      </c>
      <c r="P58" s="57"/>
      <c r="Q58" s="51">
        <v>0</v>
      </c>
      <c r="R58" s="7"/>
      <c r="S58" s="11">
        <f t="shared" si="0"/>
        <v>0</v>
      </c>
      <c r="T58" s="7"/>
      <c r="U58" s="11">
        <v>0</v>
      </c>
      <c r="V58" s="7"/>
      <c r="W58" s="11">
        <v>0</v>
      </c>
      <c r="X58" s="7"/>
      <c r="Y58" s="11">
        <v>0</v>
      </c>
      <c r="Z58" s="7"/>
      <c r="AA58" s="94">
        <f t="shared" si="1"/>
        <v>0</v>
      </c>
    </row>
    <row r="59" spans="1:29" s="25" customFormat="1" ht="30" customHeight="1" thickBot="1">
      <c r="A59" s="128" t="s">
        <v>43</v>
      </c>
      <c r="B59" s="128"/>
      <c r="C59" s="128"/>
      <c r="D59" s="58"/>
      <c r="E59" s="21">
        <f>SUM(E9:E58)</f>
        <v>1132690656</v>
      </c>
      <c r="F59" s="19"/>
      <c r="G59" s="21">
        <f>SUM(G9:G58)</f>
        <v>4727585755664</v>
      </c>
      <c r="H59" s="21"/>
      <c r="I59" s="21">
        <f>SUM(I9:I58)</f>
        <v>8146347958853.7334</v>
      </c>
      <c r="J59" s="19"/>
      <c r="K59" s="21">
        <f>SUM(K9:K58)</f>
        <v>67574410</v>
      </c>
      <c r="L59" s="19"/>
      <c r="M59" s="21">
        <f>SUM(M9:M58)</f>
        <v>598054790165</v>
      </c>
      <c r="N59" s="19"/>
      <c r="O59" s="53">
        <f>SUM(O9:O58)</f>
        <v>-91063608</v>
      </c>
      <c r="P59" s="19"/>
      <c r="Q59" s="21">
        <f>SUM(Q9:Q58)</f>
        <v>692793492515</v>
      </c>
      <c r="R59" s="19"/>
      <c r="S59" s="21">
        <f>SUM(S9:S58)</f>
        <v>1109201458</v>
      </c>
      <c r="T59" s="19"/>
      <c r="U59" s="52"/>
      <c r="V59" s="19"/>
      <c r="W59" s="21">
        <f>SUM(W9:W58)</f>
        <v>4872259679056</v>
      </c>
      <c r="X59" s="19"/>
      <c r="Y59" s="21">
        <f>SUM(Y9:Y58)</f>
        <v>9186476274162.1367</v>
      </c>
      <c r="Z59" s="19"/>
      <c r="AA59" s="22">
        <f>SUM(AA9:AA58)</f>
        <v>97.067109443024577</v>
      </c>
      <c r="AB59" s="35"/>
      <c r="AC59" s="35"/>
    </row>
    <row r="60" spans="1:29" ht="30" customHeight="1" thickTop="1">
      <c r="S60" s="30"/>
      <c r="Y60" s="30"/>
    </row>
    <row r="61" spans="1:29" ht="30" customHeight="1">
      <c r="S61" s="30"/>
      <c r="Y61" s="123"/>
    </row>
    <row r="62" spans="1:29" ht="30" customHeight="1">
      <c r="M62" s="11"/>
      <c r="S62" s="30"/>
      <c r="Y62" s="47"/>
    </row>
    <row r="63" spans="1:29" ht="30" customHeight="1">
      <c r="Y63" s="30"/>
      <c r="AA63" s="30"/>
    </row>
    <row r="64" spans="1:29" ht="30" customHeight="1">
      <c r="Y64" s="30"/>
    </row>
  </sheetData>
  <autoFilter ref="A7:C59" xr:uid="{00000000-0001-0000-0100-000000000000}">
    <filterColumn colId="0" showButton="0"/>
    <filterColumn colId="1" showButton="0"/>
  </autoFilter>
  <mergeCells count="72">
    <mergeCell ref="A58:C58"/>
    <mergeCell ref="A16:C16"/>
    <mergeCell ref="A19:C19"/>
    <mergeCell ref="A57:C57"/>
    <mergeCell ref="A47:C47"/>
    <mergeCell ref="A48:C48"/>
    <mergeCell ref="A53:C53"/>
    <mergeCell ref="A54:C54"/>
    <mergeCell ref="A55:C55"/>
    <mergeCell ref="A21:C21"/>
    <mergeCell ref="A22:C22"/>
    <mergeCell ref="A23:C23"/>
    <mergeCell ref="A24:C24"/>
    <mergeCell ref="A32:C32"/>
    <mergeCell ref="A31:C31"/>
    <mergeCell ref="A49:C49"/>
    <mergeCell ref="A15:C15"/>
    <mergeCell ref="A17:C17"/>
    <mergeCell ref="A18:C18"/>
    <mergeCell ref="A20:C20"/>
    <mergeCell ref="A30:C30"/>
    <mergeCell ref="A25:C25"/>
    <mergeCell ref="A26:C26"/>
    <mergeCell ref="A27:C27"/>
    <mergeCell ref="A28:C28"/>
    <mergeCell ref="A29:C29"/>
    <mergeCell ref="A59:C59"/>
    <mergeCell ref="A33:C33"/>
    <mergeCell ref="A34:C34"/>
    <mergeCell ref="A35:C35"/>
    <mergeCell ref="A37:C37"/>
    <mergeCell ref="A38:C38"/>
    <mergeCell ref="A39:C39"/>
    <mergeCell ref="A40:C40"/>
    <mergeCell ref="A42:C42"/>
    <mergeCell ref="A41:C41"/>
    <mergeCell ref="A43:C43"/>
    <mergeCell ref="A36:C36"/>
    <mergeCell ref="A44:C44"/>
    <mergeCell ref="A45:C45"/>
    <mergeCell ref="A46:C46"/>
    <mergeCell ref="A56:C56"/>
    <mergeCell ref="E6:I6"/>
    <mergeCell ref="E7:E8"/>
    <mergeCell ref="A6:C6"/>
    <mergeCell ref="A7:C8"/>
    <mergeCell ref="A11:C11"/>
    <mergeCell ref="U7:U8"/>
    <mergeCell ref="W7:W8"/>
    <mergeCell ref="Y7:Y8"/>
    <mergeCell ref="AA7:AA8"/>
    <mergeCell ref="A14:C14"/>
    <mergeCell ref="A9:C9"/>
    <mergeCell ref="A10:C10"/>
    <mergeCell ref="A12:C12"/>
    <mergeCell ref="A13:C13"/>
    <mergeCell ref="A50:C50"/>
    <mergeCell ref="A51:C51"/>
    <mergeCell ref="A52:C52"/>
    <mergeCell ref="A1:AA1"/>
    <mergeCell ref="A2:AA2"/>
    <mergeCell ref="A3:AA3"/>
    <mergeCell ref="B4:AA4"/>
    <mergeCell ref="A5:B5"/>
    <mergeCell ref="C5:AA5"/>
    <mergeCell ref="K6:Q6"/>
    <mergeCell ref="S6:AA6"/>
    <mergeCell ref="K7:M7"/>
    <mergeCell ref="O7:Q7"/>
    <mergeCell ref="G7:G8"/>
    <mergeCell ref="I7:I8"/>
    <mergeCell ref="S7:S8"/>
  </mergeCells>
  <pageMargins left="0.39" right="0.39" top="0.39" bottom="0.39" header="0" footer="0"/>
  <pageSetup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35D06-692B-4192-ABEA-AB63CAEF8726}">
  <sheetPr>
    <tabColor theme="0"/>
    <pageSetUpPr fitToPage="1"/>
  </sheetPr>
  <dimension ref="A1:R45"/>
  <sheetViews>
    <sheetView rightToLeft="1" view="pageBreakPreview" topLeftCell="A31" zoomScaleNormal="100" zoomScaleSheetLayoutView="100" workbookViewId="0">
      <selection activeCell="A13" sqref="A13"/>
    </sheetView>
  </sheetViews>
  <sheetFormatPr defaultRowHeight="30" customHeight="1"/>
  <cols>
    <col min="1" max="1" width="35.42578125" style="7" customWidth="1"/>
    <col min="2" max="2" width="1.28515625" style="7" customWidth="1"/>
    <col min="3" max="3" width="16.85546875" style="7" customWidth="1"/>
    <col min="4" max="4" width="1.28515625" style="7" customWidth="1"/>
    <col min="5" max="5" width="20.7109375" style="7" customWidth="1"/>
    <col min="6" max="6" width="1.28515625" style="7" customWidth="1"/>
    <col min="7" max="7" width="18.7109375" style="7" customWidth="1"/>
    <col min="8" max="8" width="1.28515625" style="7" customWidth="1"/>
    <col min="9" max="9" width="17.7109375" style="7" customWidth="1"/>
    <col min="10" max="10" width="1.28515625" style="7" customWidth="1"/>
    <col min="11" max="11" width="22.5703125" style="7" customWidth="1"/>
    <col min="12" max="12" width="1.28515625" style="7" customWidth="1"/>
    <col min="13" max="13" width="18.7109375" style="7" customWidth="1"/>
    <col min="14" max="14" width="1.28515625" style="7" customWidth="1"/>
    <col min="15" max="15" width="0.28515625" style="16" customWidth="1"/>
    <col min="16" max="17" width="9.140625" style="16"/>
    <col min="18" max="18" width="16" style="16" bestFit="1" customWidth="1"/>
    <col min="19" max="16384" width="9.140625" style="16"/>
  </cols>
  <sheetData>
    <row r="1" spans="1:14" ht="30" customHeight="1">
      <c r="A1" s="128" t="s">
        <v>106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30" customHeight="1">
      <c r="A2" s="128" t="s">
        <v>107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4" ht="30" customHeight="1">
      <c r="A3" s="128" t="s">
        <v>166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</row>
    <row r="4" spans="1:14" ht="30" customHeight="1">
      <c r="A4" s="146" t="s">
        <v>158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</row>
    <row r="5" spans="1:14" ht="30" customHeight="1">
      <c r="A5" s="129" t="s">
        <v>159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</row>
    <row r="6" spans="1:14" ht="30" customHeight="1">
      <c r="A6" s="130" t="s">
        <v>160</v>
      </c>
      <c r="C6" s="128" t="s">
        <v>167</v>
      </c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1:14" ht="41.25" customHeight="1">
      <c r="A7" s="130"/>
      <c r="C7" s="100" t="s">
        <v>9</v>
      </c>
      <c r="D7" s="77"/>
      <c r="E7" s="76" t="s">
        <v>161</v>
      </c>
      <c r="F7" s="77"/>
      <c r="G7" s="76" t="s">
        <v>162</v>
      </c>
      <c r="I7" s="101" t="s">
        <v>163</v>
      </c>
      <c r="J7" s="8"/>
      <c r="K7" s="6" t="s">
        <v>164</v>
      </c>
      <c r="M7" s="6" t="s">
        <v>165</v>
      </c>
      <c r="N7" s="8"/>
    </row>
    <row r="8" spans="1:14" ht="30" customHeight="1">
      <c r="A8" s="67"/>
      <c r="C8" s="79"/>
      <c r="D8" s="18"/>
      <c r="E8" s="78"/>
      <c r="F8" s="18"/>
      <c r="G8" s="78"/>
      <c r="I8" s="103"/>
      <c r="K8" s="9"/>
      <c r="M8" s="9"/>
    </row>
    <row r="9" spans="1:14" ht="30" customHeight="1">
      <c r="A9" s="27"/>
      <c r="C9" s="79"/>
      <c r="D9" s="18"/>
      <c r="E9" s="79"/>
      <c r="F9" s="18"/>
      <c r="G9" s="79"/>
      <c r="I9" s="103"/>
      <c r="K9" s="11"/>
      <c r="M9" s="11"/>
    </row>
    <row r="10" spans="1:14" ht="30" customHeight="1">
      <c r="A10" s="27"/>
      <c r="C10" s="79"/>
      <c r="D10" s="18"/>
      <c r="E10" s="79"/>
      <c r="F10" s="18"/>
      <c r="G10" s="79"/>
      <c r="I10" s="103"/>
      <c r="K10" s="11"/>
      <c r="M10" s="11"/>
    </row>
    <row r="11" spans="1:14" ht="30" customHeight="1">
      <c r="A11" s="27"/>
      <c r="C11" s="79"/>
      <c r="D11" s="18"/>
      <c r="E11" s="79"/>
      <c r="F11" s="18"/>
      <c r="G11" s="79"/>
      <c r="I11" s="103"/>
      <c r="K11" s="11"/>
      <c r="M11" s="11"/>
    </row>
    <row r="12" spans="1:14" ht="30" customHeight="1">
      <c r="A12" s="27"/>
      <c r="C12" s="79"/>
      <c r="D12" s="18"/>
      <c r="E12" s="79"/>
      <c r="F12" s="18"/>
      <c r="G12" s="79"/>
      <c r="I12" s="103"/>
      <c r="K12" s="11"/>
      <c r="M12" s="11"/>
    </row>
    <row r="13" spans="1:14" ht="30" customHeight="1">
      <c r="A13" s="27"/>
      <c r="C13" s="79"/>
      <c r="D13" s="18"/>
      <c r="E13" s="79"/>
      <c r="F13" s="18"/>
      <c r="G13" s="79"/>
      <c r="I13" s="103"/>
      <c r="K13" s="11"/>
      <c r="M13" s="11"/>
    </row>
    <row r="14" spans="1:14" ht="30" customHeight="1">
      <c r="A14" s="27"/>
      <c r="C14" s="79"/>
      <c r="D14" s="18"/>
      <c r="E14" s="79"/>
      <c r="F14" s="18"/>
      <c r="G14" s="79"/>
      <c r="I14" s="103"/>
      <c r="K14" s="11"/>
      <c r="M14" s="11"/>
    </row>
    <row r="15" spans="1:14" ht="30" customHeight="1">
      <c r="A15" s="27"/>
      <c r="C15" s="79"/>
      <c r="D15" s="18"/>
      <c r="E15" s="79"/>
      <c r="F15" s="18"/>
      <c r="G15" s="79"/>
      <c r="I15" s="103"/>
      <c r="K15" s="11"/>
      <c r="M15" s="11"/>
    </row>
    <row r="16" spans="1:14" ht="30" customHeight="1">
      <c r="A16" s="27"/>
      <c r="C16" s="79"/>
      <c r="D16" s="18"/>
      <c r="E16" s="79"/>
      <c r="F16" s="18"/>
      <c r="G16" s="79"/>
      <c r="I16" s="103"/>
      <c r="K16" s="11"/>
      <c r="M16" s="11"/>
    </row>
    <row r="17" spans="1:18" ht="30" customHeight="1">
      <c r="A17" s="27"/>
      <c r="C17" s="79"/>
      <c r="D17" s="18"/>
      <c r="E17" s="79"/>
      <c r="F17" s="18"/>
      <c r="G17" s="79"/>
      <c r="I17" s="103"/>
      <c r="K17" s="11"/>
      <c r="M17" s="11"/>
    </row>
    <row r="18" spans="1:18" ht="30" customHeight="1">
      <c r="A18" s="27"/>
      <c r="C18" s="79"/>
      <c r="D18" s="18"/>
      <c r="E18" s="79"/>
      <c r="F18" s="18"/>
      <c r="G18" s="79"/>
      <c r="I18" s="103"/>
      <c r="K18" s="11"/>
      <c r="M18" s="11"/>
    </row>
    <row r="19" spans="1:18" ht="30" customHeight="1">
      <c r="A19" s="27"/>
      <c r="C19" s="79"/>
      <c r="D19" s="18"/>
      <c r="E19" s="79"/>
      <c r="F19" s="18"/>
      <c r="G19" s="79"/>
      <c r="I19" s="103"/>
      <c r="K19" s="11"/>
      <c r="M19" s="11"/>
    </row>
    <row r="20" spans="1:18" ht="30" customHeight="1">
      <c r="A20" s="27"/>
      <c r="C20" s="79"/>
      <c r="D20" s="18"/>
      <c r="E20" s="79"/>
      <c r="F20" s="18"/>
      <c r="G20" s="79"/>
      <c r="I20" s="103"/>
      <c r="K20" s="11"/>
      <c r="M20" s="11"/>
    </row>
    <row r="21" spans="1:18" ht="30" customHeight="1">
      <c r="A21" s="27"/>
      <c r="C21" s="79"/>
      <c r="D21" s="18"/>
      <c r="E21" s="79"/>
      <c r="F21" s="18"/>
      <c r="G21" s="79"/>
      <c r="I21" s="103"/>
      <c r="K21" s="11"/>
      <c r="M21" s="11"/>
    </row>
    <row r="22" spans="1:18" ht="30" customHeight="1">
      <c r="A22" s="27"/>
      <c r="C22" s="79"/>
      <c r="D22" s="18"/>
      <c r="E22" s="79"/>
      <c r="F22" s="18"/>
      <c r="G22" s="79"/>
      <c r="I22" s="103"/>
      <c r="K22" s="11"/>
      <c r="M22" s="11"/>
    </row>
    <row r="23" spans="1:18" ht="30" customHeight="1">
      <c r="A23" s="27"/>
      <c r="C23" s="79"/>
      <c r="D23" s="18"/>
      <c r="E23" s="79"/>
      <c r="F23" s="18"/>
      <c r="G23" s="79"/>
      <c r="I23" s="103"/>
      <c r="K23" s="11"/>
      <c r="M23" s="11"/>
    </row>
    <row r="24" spans="1:18" ht="30" customHeight="1">
      <c r="A24" s="27"/>
      <c r="C24" s="79"/>
      <c r="D24" s="18"/>
      <c r="E24" s="79"/>
      <c r="F24" s="18"/>
      <c r="G24" s="79"/>
      <c r="I24" s="103"/>
      <c r="K24" s="11"/>
      <c r="M24" s="11"/>
    </row>
    <row r="25" spans="1:18" ht="30" customHeight="1">
      <c r="A25" s="27"/>
      <c r="C25" s="79"/>
      <c r="D25" s="18"/>
      <c r="E25" s="79"/>
      <c r="F25" s="18"/>
      <c r="G25" s="79"/>
      <c r="I25" s="103"/>
      <c r="K25" s="11"/>
      <c r="M25" s="11"/>
    </row>
    <row r="26" spans="1:18" ht="30" customHeight="1">
      <c r="A26" s="27"/>
      <c r="C26" s="79"/>
      <c r="D26" s="18"/>
      <c r="E26" s="79"/>
      <c r="F26" s="18"/>
      <c r="G26" s="79"/>
      <c r="I26" s="103"/>
      <c r="K26" s="11"/>
      <c r="M26" s="11"/>
      <c r="R26" s="29"/>
    </row>
    <row r="27" spans="1:18" ht="30" customHeight="1">
      <c r="A27" s="27"/>
      <c r="C27" s="79"/>
      <c r="D27" s="18"/>
      <c r="E27" s="79"/>
      <c r="F27" s="18"/>
      <c r="G27" s="79"/>
      <c r="I27" s="103"/>
      <c r="K27" s="11"/>
      <c r="M27" s="11"/>
      <c r="R27" s="29"/>
    </row>
    <row r="28" spans="1:18" ht="30" customHeight="1">
      <c r="A28" s="27"/>
      <c r="C28" s="79"/>
      <c r="D28" s="18"/>
      <c r="E28" s="79"/>
      <c r="F28" s="18"/>
      <c r="G28" s="79"/>
      <c r="I28" s="103"/>
      <c r="K28" s="11"/>
      <c r="M28" s="11"/>
    </row>
    <row r="29" spans="1:18" ht="30" customHeight="1">
      <c r="A29" s="27"/>
      <c r="C29" s="79"/>
      <c r="D29" s="18"/>
      <c r="E29" s="79"/>
      <c r="F29" s="18"/>
      <c r="G29" s="79"/>
      <c r="I29" s="103"/>
      <c r="K29" s="11"/>
      <c r="M29" s="11"/>
    </row>
    <row r="30" spans="1:18" ht="30" customHeight="1">
      <c r="A30" s="27"/>
      <c r="C30" s="79"/>
      <c r="D30" s="18"/>
      <c r="E30" s="79"/>
      <c r="F30" s="18"/>
      <c r="G30" s="79"/>
      <c r="I30" s="103"/>
      <c r="K30" s="11"/>
      <c r="M30" s="11"/>
    </row>
    <row r="31" spans="1:18" ht="30" customHeight="1">
      <c r="A31" s="27"/>
      <c r="C31" s="79"/>
      <c r="D31" s="18"/>
      <c r="E31" s="79"/>
      <c r="F31" s="18"/>
      <c r="G31" s="79"/>
      <c r="I31" s="103"/>
      <c r="K31" s="11"/>
      <c r="M31" s="11"/>
    </row>
    <row r="32" spans="1:18" ht="30" customHeight="1">
      <c r="A32" s="27"/>
      <c r="C32" s="79"/>
      <c r="D32" s="18"/>
      <c r="E32" s="79"/>
      <c r="F32" s="18"/>
      <c r="G32" s="79"/>
      <c r="I32" s="103"/>
      <c r="K32" s="11"/>
      <c r="M32" s="11"/>
    </row>
    <row r="33" spans="1:13" ht="30" customHeight="1">
      <c r="A33" s="27"/>
      <c r="C33" s="79"/>
      <c r="D33" s="18"/>
      <c r="E33" s="79"/>
      <c r="F33" s="18"/>
      <c r="G33" s="79"/>
      <c r="I33" s="103"/>
      <c r="K33" s="11"/>
      <c r="M33" s="11"/>
    </row>
    <row r="34" spans="1:13" ht="30" customHeight="1">
      <c r="A34" s="27"/>
      <c r="C34" s="79"/>
      <c r="D34" s="18"/>
      <c r="E34" s="79"/>
      <c r="F34" s="18"/>
      <c r="G34" s="79"/>
      <c r="I34" s="103"/>
      <c r="K34" s="11"/>
      <c r="M34" s="11"/>
    </row>
    <row r="35" spans="1:13" ht="30" customHeight="1">
      <c r="A35" s="27"/>
      <c r="C35" s="79"/>
      <c r="D35" s="18"/>
      <c r="E35" s="79"/>
      <c r="F35" s="18"/>
      <c r="G35" s="79"/>
      <c r="I35" s="103"/>
      <c r="K35" s="11"/>
      <c r="M35" s="11"/>
    </row>
    <row r="36" spans="1:13" ht="30" customHeight="1">
      <c r="A36" s="27"/>
      <c r="C36" s="79"/>
      <c r="D36" s="18"/>
      <c r="E36" s="79"/>
      <c r="F36" s="18"/>
      <c r="G36" s="79"/>
      <c r="I36" s="103"/>
      <c r="K36" s="11"/>
      <c r="M36" s="11"/>
    </row>
    <row r="37" spans="1:13" ht="30" customHeight="1">
      <c r="A37" s="27"/>
      <c r="C37" s="79"/>
      <c r="D37" s="18"/>
      <c r="E37" s="79"/>
      <c r="F37" s="18"/>
      <c r="G37" s="79"/>
      <c r="I37" s="103"/>
      <c r="K37" s="11"/>
      <c r="M37" s="11"/>
    </row>
    <row r="38" spans="1:13" ht="30" customHeight="1">
      <c r="A38" s="27"/>
      <c r="C38" s="79"/>
      <c r="D38" s="18"/>
      <c r="E38" s="79"/>
      <c r="F38" s="18"/>
      <c r="G38" s="79"/>
      <c r="I38" s="103"/>
      <c r="K38" s="11"/>
      <c r="M38" s="11"/>
    </row>
    <row r="39" spans="1:13" ht="30" customHeight="1">
      <c r="A39" s="27"/>
      <c r="C39" s="79"/>
      <c r="D39" s="18"/>
      <c r="E39" s="79"/>
      <c r="F39" s="18"/>
      <c r="G39" s="79"/>
      <c r="I39" s="103"/>
      <c r="K39" s="11"/>
      <c r="M39" s="11"/>
    </row>
    <row r="40" spans="1:13" ht="30" customHeight="1">
      <c r="A40" s="27"/>
      <c r="C40" s="104"/>
      <c r="D40" s="18"/>
      <c r="E40" s="104"/>
      <c r="F40" s="18"/>
      <c r="G40" s="104"/>
      <c r="I40" s="105"/>
      <c r="K40" s="11"/>
      <c r="M40" s="11"/>
    </row>
    <row r="41" spans="1:13" ht="30" customHeight="1" thickBot="1">
      <c r="A41" s="71" t="s">
        <v>43</v>
      </c>
      <c r="C41" s="11"/>
      <c r="E41" s="11"/>
      <c r="G41" s="11"/>
      <c r="I41" s="102"/>
      <c r="K41" s="21">
        <f>SUM(K8:K40)</f>
        <v>0</v>
      </c>
      <c r="M41" s="21"/>
    </row>
    <row r="42" spans="1:13" ht="30" customHeight="1" thickTop="1"/>
    <row r="44" spans="1:13" ht="30" customHeight="1">
      <c r="M44" s="11"/>
    </row>
    <row r="45" spans="1:13" ht="30" customHeight="1">
      <c r="M45" s="11"/>
    </row>
  </sheetData>
  <autoFilter ref="A1:A45" xr:uid="{00000000-0001-0000-0E00-000000000000}"/>
  <mergeCells count="7">
    <mergeCell ref="A1:N1"/>
    <mergeCell ref="A2:N2"/>
    <mergeCell ref="A3:N3"/>
    <mergeCell ref="A5:N5"/>
    <mergeCell ref="A6:A7"/>
    <mergeCell ref="A4:N4"/>
    <mergeCell ref="C6:N6"/>
  </mergeCells>
  <pageMargins left="0.39" right="0.39" top="0.39" bottom="0.39" header="0" footer="0"/>
  <pageSetup scale="8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P16"/>
  <sheetViews>
    <sheetView rightToLeft="1" view="pageBreakPreview" zoomScaleNormal="100" zoomScaleSheetLayoutView="100" workbookViewId="0">
      <selection activeCell="L7" sqref="L7"/>
    </sheetView>
  </sheetViews>
  <sheetFormatPr defaultRowHeight="30" customHeight="1"/>
  <cols>
    <col min="1" max="1" width="5.140625" style="16" customWidth="1"/>
    <col min="2" max="2" width="35" style="16" customWidth="1"/>
    <col min="3" max="3" width="1.28515625" style="16" customWidth="1"/>
    <col min="4" max="4" width="20.140625" style="16" customWidth="1"/>
    <col min="5" max="5" width="1.28515625" style="16" customWidth="1"/>
    <col min="6" max="6" width="19.7109375" style="16" customWidth="1"/>
    <col min="7" max="7" width="1.28515625" style="16" customWidth="1"/>
    <col min="8" max="8" width="20" style="16" customWidth="1"/>
    <col min="9" max="9" width="1.28515625" style="16" customWidth="1"/>
    <col min="10" max="10" width="18.5703125" style="16" bestFit="1" customWidth="1"/>
    <col min="11" max="11" width="1.28515625" style="16" customWidth="1"/>
    <col min="12" max="12" width="14.140625" style="16" customWidth="1"/>
    <col min="13" max="13" width="0.28515625" style="20" customWidth="1"/>
    <col min="14" max="14" width="27" style="20" customWidth="1"/>
    <col min="15" max="15" width="9.140625" style="20"/>
    <col min="16" max="16" width="14.42578125" style="20" customWidth="1"/>
    <col min="17" max="16384" width="9.140625" style="20"/>
  </cols>
  <sheetData>
    <row r="1" spans="1:16" ht="30" customHeight="1">
      <c r="A1" s="128" t="s">
        <v>106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6" ht="30" customHeight="1">
      <c r="A2" s="128" t="s">
        <v>107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6" ht="30" customHeight="1">
      <c r="A3" s="128" t="s">
        <v>198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6" ht="30" customHeight="1">
      <c r="A4" s="15" t="s">
        <v>45</v>
      </c>
      <c r="B4" s="129" t="s">
        <v>46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1:16" ht="30" customHeight="1">
      <c r="D5" s="1" t="s">
        <v>189</v>
      </c>
      <c r="F5" s="130" t="s">
        <v>6</v>
      </c>
      <c r="G5" s="130"/>
      <c r="H5" s="130"/>
      <c r="J5" s="147" t="s">
        <v>199</v>
      </c>
      <c r="K5" s="147"/>
      <c r="L5" s="147"/>
    </row>
    <row r="6" spans="1:16" ht="40.5" customHeight="1">
      <c r="A6" s="130" t="s">
        <v>47</v>
      </c>
      <c r="B6" s="130"/>
      <c r="D6" s="1" t="s">
        <v>48</v>
      </c>
      <c r="F6" s="1" t="s">
        <v>49</v>
      </c>
      <c r="H6" s="1" t="s">
        <v>50</v>
      </c>
      <c r="J6" s="19" t="s">
        <v>48</v>
      </c>
      <c r="L6" s="41" t="s">
        <v>14</v>
      </c>
      <c r="P6" s="11"/>
    </row>
    <row r="7" spans="1:16" ht="30" customHeight="1">
      <c r="A7" s="131" t="s">
        <v>51</v>
      </c>
      <c r="B7" s="131"/>
      <c r="C7" s="7"/>
      <c r="D7" s="9">
        <v>19100259</v>
      </c>
      <c r="E7" s="7"/>
      <c r="F7" s="9">
        <f>507431781846+100961886000</f>
        <v>608393667846</v>
      </c>
      <c r="G7" s="7"/>
      <c r="H7" s="43">
        <f>-506435551704-100961886000</f>
        <v>-607397437704</v>
      </c>
      <c r="I7" s="7"/>
      <c r="J7" s="11">
        <f>D7+F7+H7</f>
        <v>1015330401</v>
      </c>
      <c r="K7" s="7"/>
      <c r="L7" s="12">
        <f>(J7/9464046397255)*100</f>
        <v>1.0728290610393581E-2</v>
      </c>
    </row>
    <row r="8" spans="1:16" ht="30" customHeight="1">
      <c r="A8" s="132" t="s">
        <v>52</v>
      </c>
      <c r="B8" s="132"/>
      <c r="C8" s="7"/>
      <c r="D8" s="11">
        <v>2997362</v>
      </c>
      <c r="E8" s="7"/>
      <c r="F8" s="11">
        <v>12729</v>
      </c>
      <c r="G8" s="7"/>
      <c r="H8" s="44">
        <v>0</v>
      </c>
      <c r="I8" s="7"/>
      <c r="J8" s="11">
        <f t="shared" ref="J8" si="0">D8+F8+H8</f>
        <v>3010091</v>
      </c>
      <c r="K8" s="7"/>
      <c r="L8" s="12">
        <f t="shared" ref="L8:L10" si="1">(J8/9464046397255)*100</f>
        <v>3.1805539339632381E-5</v>
      </c>
    </row>
    <row r="9" spans="1:16" ht="30" customHeight="1">
      <c r="A9" s="132" t="s">
        <v>183</v>
      </c>
      <c r="B9" s="132"/>
      <c r="C9" s="7"/>
      <c r="D9" s="11">
        <v>9281375</v>
      </c>
      <c r="E9" s="7"/>
      <c r="F9" s="11">
        <v>28860039397</v>
      </c>
      <c r="G9" s="7"/>
      <c r="H9" s="44">
        <v>0</v>
      </c>
      <c r="I9" s="7"/>
      <c r="J9" s="11">
        <f>D9+F9+H9</f>
        <v>28869320772</v>
      </c>
      <c r="K9" s="7"/>
      <c r="L9" s="12">
        <f t="shared" si="1"/>
        <v>0.30504204607844487</v>
      </c>
    </row>
    <row r="10" spans="1:16" ht="30" customHeight="1">
      <c r="A10" s="132" t="s">
        <v>53</v>
      </c>
      <c r="B10" s="132"/>
      <c r="C10" s="7"/>
      <c r="D10" s="13">
        <v>13426009</v>
      </c>
      <c r="E10" s="7"/>
      <c r="F10" s="13">
        <v>51069</v>
      </c>
      <c r="G10" s="7"/>
      <c r="H10" s="45">
        <v>-1400000</v>
      </c>
      <c r="I10" s="7"/>
      <c r="J10" s="11">
        <f>D10+F10+H10</f>
        <v>12077078</v>
      </c>
      <c r="K10" s="7"/>
      <c r="L10" s="12">
        <f t="shared" si="1"/>
        <v>1.2761008867732198E-4</v>
      </c>
    </row>
    <row r="11" spans="1:16" s="23" customFormat="1" ht="30" customHeight="1">
      <c r="A11" s="128" t="s">
        <v>43</v>
      </c>
      <c r="B11" s="128"/>
      <c r="C11" s="19"/>
      <c r="D11" s="21">
        <f>SUM(D7:D10)</f>
        <v>44805005</v>
      </c>
      <c r="E11" s="19"/>
      <c r="F11" s="21">
        <f>SUM(F7:F10)</f>
        <v>637253771041</v>
      </c>
      <c r="G11" s="19"/>
      <c r="H11" s="46">
        <f>SUM(H7:H10)</f>
        <v>-607398837704</v>
      </c>
      <c r="I11" s="19"/>
      <c r="J11" s="34">
        <f>SUM(J7:J10)</f>
        <v>29899738342</v>
      </c>
      <c r="K11" s="19"/>
      <c r="L11" s="22">
        <f>SUM(L7:L10)</f>
        <v>0.31592975231685544</v>
      </c>
    </row>
    <row r="15" spans="1:16" ht="30" customHeight="1">
      <c r="D15" s="29"/>
      <c r="F15" s="29"/>
      <c r="H15" s="29"/>
    </row>
    <row r="16" spans="1:16" ht="30" customHeight="1">
      <c r="D16" s="29"/>
      <c r="F16" s="29"/>
      <c r="H16" s="29"/>
    </row>
  </sheetData>
  <mergeCells count="12">
    <mergeCell ref="A6:B6"/>
    <mergeCell ref="A7:B7"/>
    <mergeCell ref="A8:B8"/>
    <mergeCell ref="A10:B10"/>
    <mergeCell ref="A11:B11"/>
    <mergeCell ref="A9:B9"/>
    <mergeCell ref="A1:L1"/>
    <mergeCell ref="A2:L2"/>
    <mergeCell ref="A3:L3"/>
    <mergeCell ref="B4:L4"/>
    <mergeCell ref="F5:H5"/>
    <mergeCell ref="J5:L5"/>
  </mergeCells>
  <pageMargins left="0.39" right="0.39" top="0.39" bottom="0.39" header="0" footer="0"/>
  <pageSetup scale="9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1:M12"/>
  <sheetViews>
    <sheetView rightToLeft="1" view="pageBreakPreview" topLeftCell="B1" zoomScaleNormal="100" zoomScaleSheetLayoutView="100" workbookViewId="0">
      <selection activeCell="I11" sqref="I11"/>
    </sheetView>
  </sheetViews>
  <sheetFormatPr defaultRowHeight="30" customHeight="1"/>
  <cols>
    <col min="1" max="1" width="39" style="7" customWidth="1"/>
    <col min="2" max="2" width="1.28515625" style="7" customWidth="1"/>
    <col min="3" max="3" width="14.28515625" style="7" customWidth="1"/>
    <col min="4" max="4" width="1.28515625" style="7" customWidth="1"/>
    <col min="5" max="5" width="10.42578125" style="7" customWidth="1"/>
    <col min="6" max="6" width="1.28515625" style="7" customWidth="1"/>
    <col min="7" max="7" width="15.5703125" style="7" customWidth="1"/>
    <col min="8" max="8" width="1.28515625" style="7" customWidth="1"/>
    <col min="9" max="9" width="14.28515625" style="7" customWidth="1"/>
    <col min="10" max="10" width="1.28515625" style="7" customWidth="1"/>
    <col min="11" max="11" width="12" style="7" customWidth="1"/>
    <col min="12" max="12" width="1.28515625" style="7" customWidth="1"/>
    <col min="13" max="13" width="15.5703125" style="7" customWidth="1"/>
    <col min="14" max="14" width="0.28515625" style="16" customWidth="1"/>
    <col min="15" max="16384" width="9.140625" style="16"/>
  </cols>
  <sheetData>
    <row r="1" spans="1:13" ht="30" customHeight="1">
      <c r="A1" s="128" t="s">
        <v>106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3" ht="30" customHeight="1">
      <c r="A2" s="128" t="s">
        <v>109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>
      <c r="A3" s="128" t="s">
        <v>198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</row>
    <row r="4" spans="1:13" ht="30" customHeight="1">
      <c r="A4" s="148" t="s">
        <v>98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</row>
    <row r="5" spans="1:13" ht="30" customHeight="1">
      <c r="A5" s="130" t="s">
        <v>57</v>
      </c>
      <c r="C5" s="130" t="s">
        <v>71</v>
      </c>
      <c r="D5" s="130"/>
      <c r="E5" s="130"/>
      <c r="F5" s="130"/>
      <c r="G5" s="130"/>
      <c r="I5" s="130" t="s">
        <v>72</v>
      </c>
      <c r="J5" s="130"/>
      <c r="K5" s="130"/>
      <c r="L5" s="130"/>
      <c r="M5" s="130"/>
    </row>
    <row r="6" spans="1:13" ht="30" customHeight="1">
      <c r="A6" s="130"/>
      <c r="C6" s="6" t="s">
        <v>96</v>
      </c>
      <c r="D6" s="8"/>
      <c r="E6" s="6" t="s">
        <v>90</v>
      </c>
      <c r="F6" s="8"/>
      <c r="G6" s="6" t="s">
        <v>97</v>
      </c>
      <c r="I6" s="6" t="s">
        <v>96</v>
      </c>
      <c r="J6" s="8"/>
      <c r="K6" s="6" t="s">
        <v>90</v>
      </c>
      <c r="L6" s="8"/>
      <c r="M6" s="6" t="s">
        <v>97</v>
      </c>
    </row>
    <row r="7" spans="1:13" ht="30" customHeight="1">
      <c r="A7" s="67" t="s">
        <v>111</v>
      </c>
      <c r="C7" s="9">
        <v>636085</v>
      </c>
      <c r="E7" s="9">
        <v>0</v>
      </c>
      <c r="G7" s="9">
        <f>C7</f>
        <v>636085</v>
      </c>
      <c r="I7" s="9">
        <v>644431</v>
      </c>
      <c r="K7" s="9">
        <v>0</v>
      </c>
      <c r="M7" s="9">
        <f>I7</f>
        <v>644431</v>
      </c>
    </row>
    <row r="8" spans="1:13" ht="30" customHeight="1">
      <c r="A8" s="27" t="s">
        <v>112</v>
      </c>
      <c r="C8" s="11">
        <v>12729</v>
      </c>
      <c r="E8" s="11">
        <v>0</v>
      </c>
      <c r="G8" s="11">
        <f>C8</f>
        <v>12729</v>
      </c>
      <c r="I8" s="11">
        <v>28068</v>
      </c>
      <c r="K8" s="11">
        <v>0</v>
      </c>
      <c r="M8" s="11">
        <f t="shared" ref="M8:M10" si="0">I8</f>
        <v>28068</v>
      </c>
    </row>
    <row r="9" spans="1:13" ht="30" customHeight="1">
      <c r="A9" s="27" t="s">
        <v>113</v>
      </c>
      <c r="C9" s="11">
        <v>51069</v>
      </c>
      <c r="E9" s="11">
        <v>0</v>
      </c>
      <c r="G9" s="11">
        <f>C9</f>
        <v>51069</v>
      </c>
      <c r="I9" s="11">
        <v>107842</v>
      </c>
      <c r="K9" s="11">
        <v>0</v>
      </c>
      <c r="M9" s="11">
        <f t="shared" si="0"/>
        <v>107842</v>
      </c>
    </row>
    <row r="10" spans="1:13" ht="30" customHeight="1">
      <c r="A10" s="27" t="s">
        <v>183</v>
      </c>
      <c r="C10" s="11">
        <v>39397</v>
      </c>
      <c r="E10" s="11">
        <v>0</v>
      </c>
      <c r="G10" s="11">
        <f>C10</f>
        <v>39397</v>
      </c>
      <c r="I10" s="11">
        <v>43272</v>
      </c>
      <c r="K10" s="11">
        <v>0</v>
      </c>
      <c r="M10" s="11">
        <f t="shared" si="0"/>
        <v>43272</v>
      </c>
    </row>
    <row r="11" spans="1:13" ht="30" customHeight="1">
      <c r="A11" s="71" t="s">
        <v>43</v>
      </c>
      <c r="C11" s="21">
        <f>SUM(C7:C10)</f>
        <v>739280</v>
      </c>
      <c r="D11" s="19"/>
      <c r="E11" s="116">
        <f>SUM(E7:E10)</f>
        <v>0</v>
      </c>
      <c r="F11" s="19"/>
      <c r="G11" s="116">
        <f>SUM(G7:G10)</f>
        <v>739280</v>
      </c>
      <c r="H11" s="19"/>
      <c r="I11" s="21">
        <f>SUM(I7:I10)</f>
        <v>823613</v>
      </c>
      <c r="J11" s="19"/>
      <c r="K11" s="116">
        <f>SUM(K7:K10)</f>
        <v>0</v>
      </c>
      <c r="L11" s="19"/>
      <c r="M11" s="21">
        <f>SUM(M7:M10)</f>
        <v>823613</v>
      </c>
    </row>
    <row r="12" spans="1:13" ht="30" customHeight="1">
      <c r="E12" s="11"/>
    </row>
  </sheetData>
  <mergeCells count="7">
    <mergeCell ref="A1:M1"/>
    <mergeCell ref="A2:M2"/>
    <mergeCell ref="A3:M3"/>
    <mergeCell ref="A4:M4"/>
    <mergeCell ref="A5:A6"/>
    <mergeCell ref="C5:G5"/>
    <mergeCell ref="I5:M5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R15"/>
  <sheetViews>
    <sheetView rightToLeft="1" view="pageBreakPreview" zoomScaleNormal="100" zoomScaleSheetLayoutView="100" workbookViewId="0">
      <selection activeCell="F16" sqref="F16"/>
    </sheetView>
  </sheetViews>
  <sheetFormatPr defaultRowHeight="30" customHeight="1"/>
  <cols>
    <col min="1" max="1" width="2.5703125" style="7" customWidth="1"/>
    <col min="2" max="2" width="49.5703125" style="7" customWidth="1"/>
    <col min="3" max="3" width="1.28515625" style="7" customWidth="1"/>
    <col min="4" max="4" width="11.7109375" style="7" customWidth="1"/>
    <col min="5" max="5" width="1.28515625" style="7" customWidth="1"/>
    <col min="6" max="6" width="22" style="7" customWidth="1"/>
    <col min="7" max="7" width="1.28515625" style="7" customWidth="1"/>
    <col min="8" max="8" width="12.42578125" style="37" customWidth="1"/>
    <col min="9" max="9" width="1.28515625" style="7" customWidth="1"/>
    <col min="10" max="10" width="14.28515625" style="7" customWidth="1"/>
    <col min="11" max="11" width="0.28515625" style="16" customWidth="1"/>
    <col min="12" max="12" width="19.85546875" style="29" bestFit="1" customWidth="1"/>
    <col min="13" max="13" width="9.140625" style="38"/>
    <col min="14" max="15" width="9.140625" style="16"/>
    <col min="16" max="16" width="16.140625" style="16" bestFit="1" customWidth="1"/>
    <col min="17" max="17" width="9.140625" style="16"/>
    <col min="18" max="18" width="14.7109375" style="16" bestFit="1" customWidth="1"/>
    <col min="19" max="16384" width="9.140625" style="16"/>
  </cols>
  <sheetData>
    <row r="1" spans="1:18" ht="30" customHeight="1">
      <c r="A1" s="128" t="s">
        <v>106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8" ht="30" customHeight="1">
      <c r="A2" s="128" t="s">
        <v>54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8" ht="30" customHeight="1">
      <c r="A3" s="128" t="s">
        <v>198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8" s="24" customFormat="1" ht="30" customHeight="1">
      <c r="A4" s="15" t="s">
        <v>55</v>
      </c>
      <c r="B4" s="129" t="s">
        <v>56</v>
      </c>
      <c r="C4" s="129"/>
      <c r="D4" s="129"/>
      <c r="E4" s="129"/>
      <c r="F4" s="129"/>
      <c r="G4" s="129"/>
      <c r="H4" s="129"/>
      <c r="I4" s="129"/>
      <c r="J4" s="129"/>
      <c r="L4" s="40"/>
      <c r="M4" s="39"/>
    </row>
    <row r="5" spans="1:18" ht="42" customHeight="1">
      <c r="A5" s="130" t="s">
        <v>57</v>
      </c>
      <c r="B5" s="130"/>
      <c r="D5" s="1" t="s">
        <v>58</v>
      </c>
      <c r="F5" s="1" t="s">
        <v>48</v>
      </c>
      <c r="H5" s="118" t="s">
        <v>59</v>
      </c>
      <c r="I5" s="18"/>
      <c r="J5" s="42" t="s">
        <v>60</v>
      </c>
    </row>
    <row r="6" spans="1:18" ht="30" customHeight="1">
      <c r="A6" s="131" t="s">
        <v>61</v>
      </c>
      <c r="B6" s="131"/>
      <c r="D6" s="8" t="s">
        <v>62</v>
      </c>
      <c r="F6" s="126">
        <f>'درآمد سرمایه گذاری در سهام'!I75</f>
        <v>1134771689783.1372</v>
      </c>
      <c r="H6" s="115">
        <f>(F6/F11)*100</f>
        <v>99.801403008922009</v>
      </c>
      <c r="I6" s="106"/>
      <c r="J6" s="120">
        <f>(F6/9464046397255)*100</f>
        <v>11.990343687582429</v>
      </c>
      <c r="P6" s="29"/>
    </row>
    <row r="7" spans="1:18" ht="30" customHeight="1">
      <c r="A7" s="132" t="s">
        <v>63</v>
      </c>
      <c r="B7" s="132"/>
      <c r="D7" s="7" t="s">
        <v>64</v>
      </c>
      <c r="F7" s="30">
        <v>0</v>
      </c>
      <c r="H7" s="120">
        <f>F7/F11</f>
        <v>0</v>
      </c>
      <c r="J7" s="120">
        <f t="shared" ref="J7:J10" si="0">(F7/9464046397255)*100</f>
        <v>0</v>
      </c>
      <c r="P7" s="29"/>
    </row>
    <row r="8" spans="1:18" ht="30" customHeight="1">
      <c r="A8" s="132" t="s">
        <v>65</v>
      </c>
      <c r="B8" s="132"/>
      <c r="D8" s="7" t="s">
        <v>66</v>
      </c>
      <c r="F8" s="30">
        <v>0</v>
      </c>
      <c r="H8" s="120">
        <f>F8/F11</f>
        <v>0</v>
      </c>
      <c r="J8" s="120">
        <f t="shared" si="0"/>
        <v>0</v>
      </c>
      <c r="P8" s="29"/>
    </row>
    <row r="9" spans="1:18" ht="30" customHeight="1">
      <c r="A9" s="132" t="s">
        <v>67</v>
      </c>
      <c r="B9" s="132"/>
      <c r="D9" s="7" t="s">
        <v>68</v>
      </c>
      <c r="F9" s="30">
        <f>'درآمد سپرده بانکی'!D11</f>
        <v>739280</v>
      </c>
      <c r="H9" s="120">
        <f>F9/F11</f>
        <v>6.5018524766454085E-7</v>
      </c>
      <c r="I9" s="120"/>
      <c r="J9" s="120">
        <f t="shared" si="0"/>
        <v>7.8114579004433504E-6</v>
      </c>
      <c r="P9" s="29"/>
      <c r="R9" s="29"/>
    </row>
    <row r="10" spans="1:18" ht="30" customHeight="1">
      <c r="A10" s="132" t="s">
        <v>69</v>
      </c>
      <c r="B10" s="132"/>
      <c r="D10" s="7" t="s">
        <v>70</v>
      </c>
      <c r="F10" s="28">
        <f>'سایر درآمدها'!D11</f>
        <v>2257367684</v>
      </c>
      <c r="H10" s="120">
        <f>(F10/F11)*100</f>
        <v>0.19853197255322355</v>
      </c>
      <c r="J10" s="120">
        <f t="shared" si="0"/>
        <v>2.3852035263211922E-2</v>
      </c>
      <c r="P10" s="29"/>
      <c r="R10" s="29"/>
    </row>
    <row r="11" spans="1:18" ht="30" customHeight="1" thickBot="1">
      <c r="A11" s="128" t="s">
        <v>43</v>
      </c>
      <c r="B11" s="128"/>
      <c r="D11" s="11"/>
      <c r="F11" s="114">
        <f>SUM(F6:F10)</f>
        <v>1137029796747.1372</v>
      </c>
      <c r="G11" s="19"/>
      <c r="H11" s="121">
        <f>SUM(H6:H10)</f>
        <v>99.999935631660477</v>
      </c>
      <c r="I11" s="19"/>
      <c r="J11" s="119">
        <f>SUM(J6:J10)</f>
        <v>12.014203534303542</v>
      </c>
      <c r="N11" s="47"/>
      <c r="P11" s="29"/>
      <c r="R11" s="29"/>
    </row>
    <row r="12" spans="1:18" ht="30" customHeight="1" thickTop="1">
      <c r="R12" s="29"/>
    </row>
    <row r="13" spans="1:18" ht="30" customHeight="1">
      <c r="P13" s="29"/>
    </row>
    <row r="14" spans="1:18" ht="30" customHeight="1">
      <c r="F14" s="11"/>
      <c r="H14" s="127"/>
      <c r="I14" s="127"/>
      <c r="J14" s="127"/>
    </row>
    <row r="15" spans="1:18" ht="30" customHeight="1">
      <c r="D15" s="11"/>
    </row>
  </sheetData>
  <mergeCells count="12">
    <mergeCell ref="H14:J14"/>
    <mergeCell ref="A1:J1"/>
    <mergeCell ref="A2:J2"/>
    <mergeCell ref="A3:J3"/>
    <mergeCell ref="B4:J4"/>
    <mergeCell ref="A5:B5"/>
    <mergeCell ref="A11:B11"/>
    <mergeCell ref="A6:B6"/>
    <mergeCell ref="A7:B7"/>
    <mergeCell ref="A8:B8"/>
    <mergeCell ref="A9:B9"/>
    <mergeCell ref="A10:B10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AK86"/>
  <sheetViews>
    <sheetView rightToLeft="1" view="pageBreakPreview" topLeftCell="A60" zoomScaleNormal="100" zoomScaleSheetLayoutView="100" workbookViewId="0">
      <selection activeCell="K77" sqref="K77"/>
    </sheetView>
  </sheetViews>
  <sheetFormatPr defaultRowHeight="30" customHeight="1"/>
  <cols>
    <col min="1" max="1" width="27.28515625" style="27" bestFit="1" customWidth="1"/>
    <col min="2" max="2" width="1.28515625" style="16" customWidth="1"/>
    <col min="3" max="3" width="20.140625" style="16" bestFit="1" customWidth="1"/>
    <col min="4" max="4" width="1.28515625" style="16" customWidth="1"/>
    <col min="5" max="5" width="20.5703125" style="16" customWidth="1"/>
    <col min="6" max="6" width="1.28515625" style="16" customWidth="1"/>
    <col min="7" max="7" width="21" style="74" customWidth="1"/>
    <col min="8" max="8" width="1.28515625" style="16" customWidth="1"/>
    <col min="9" max="9" width="20.140625" style="74" customWidth="1"/>
    <col min="10" max="10" width="1.28515625" style="16" customWidth="1"/>
    <col min="11" max="11" width="17.28515625" style="16" bestFit="1" customWidth="1"/>
    <col min="12" max="12" width="1.28515625" style="16" customWidth="1"/>
    <col min="13" max="13" width="18.5703125" style="16" customWidth="1"/>
    <col min="14" max="16" width="1.28515625" style="16" customWidth="1"/>
    <col min="17" max="17" width="19" style="16" customWidth="1"/>
    <col min="18" max="18" width="0.5703125" style="16" customWidth="1"/>
    <col min="19" max="19" width="20.140625" style="74" customWidth="1"/>
    <col min="20" max="20" width="0.5703125" style="16" customWidth="1"/>
    <col min="21" max="21" width="20.5703125" style="90" customWidth="1"/>
    <col min="22" max="22" width="1.28515625" style="16" customWidth="1"/>
    <col min="23" max="23" width="17.28515625" style="16" bestFit="1" customWidth="1"/>
    <col min="24" max="24" width="0.28515625" customWidth="1"/>
    <col min="25" max="25" width="27.28515625" style="7" bestFit="1" customWidth="1"/>
    <col min="26" max="27" width="1.28515625" style="7" customWidth="1"/>
    <col min="28" max="28" width="19.42578125" style="44" customWidth="1"/>
    <col min="29" max="29" width="1.28515625" style="7" customWidth="1"/>
    <col min="30" max="30" width="13.85546875" style="7" customWidth="1"/>
    <col min="31" max="31" width="1.28515625" style="7" customWidth="1"/>
    <col min="32" max="32" width="19.42578125" style="7" customWidth="1"/>
    <col min="33" max="33" width="1.28515625" style="7" customWidth="1"/>
    <col min="34" max="34" width="20.5703125" style="7" customWidth="1"/>
    <col min="35" max="35" width="19.85546875" style="44" customWidth="1"/>
    <col min="36" max="36" width="24" bestFit="1" customWidth="1"/>
  </cols>
  <sheetData>
    <row r="1" spans="1:35" ht="30" customHeight="1">
      <c r="A1" s="153" t="s">
        <v>106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</row>
    <row r="2" spans="1:35" ht="30" customHeight="1">
      <c r="A2" s="153" t="s">
        <v>108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</row>
    <row r="3" spans="1:35" ht="30" customHeight="1">
      <c r="A3" s="153" t="s">
        <v>198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</row>
    <row r="4" spans="1:35" ht="30" customHeight="1">
      <c r="A4" s="150" t="s">
        <v>117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</row>
    <row r="5" spans="1:35" ht="30" customHeight="1">
      <c r="B5" s="7"/>
      <c r="C5" s="138" t="s">
        <v>71</v>
      </c>
      <c r="D5" s="138"/>
      <c r="E5" s="138"/>
      <c r="F5" s="138"/>
      <c r="G5" s="138"/>
      <c r="H5" s="138"/>
      <c r="I5" s="138"/>
      <c r="J5" s="138"/>
      <c r="K5" s="138"/>
      <c r="L5" s="7"/>
      <c r="M5" s="138" t="s">
        <v>72</v>
      </c>
      <c r="N5" s="138"/>
      <c r="O5" s="138"/>
      <c r="P5" s="138"/>
      <c r="Q5" s="138"/>
      <c r="R5" s="138"/>
      <c r="S5" s="138"/>
      <c r="T5" s="138"/>
      <c r="U5" s="138"/>
      <c r="V5" s="138"/>
      <c r="W5" s="138"/>
      <c r="Y5" s="128"/>
      <c r="AA5" s="128"/>
      <c r="AB5" s="128"/>
      <c r="AD5" s="128"/>
      <c r="AE5" s="128"/>
      <c r="AF5" s="128"/>
      <c r="AG5" s="128"/>
      <c r="AH5" s="128"/>
      <c r="AI5" s="128"/>
    </row>
    <row r="6" spans="1:35" ht="30" customHeight="1">
      <c r="A6" s="128" t="s">
        <v>57</v>
      </c>
      <c r="B6" s="7"/>
      <c r="C6" s="140" t="s">
        <v>73</v>
      </c>
      <c r="D6" s="8"/>
      <c r="E6" s="140" t="s">
        <v>74</v>
      </c>
      <c r="F6" s="8"/>
      <c r="G6" s="151" t="s">
        <v>75</v>
      </c>
      <c r="H6" s="8"/>
      <c r="I6" s="139" t="s">
        <v>43</v>
      </c>
      <c r="J6" s="139"/>
      <c r="K6" s="139"/>
      <c r="L6" s="7"/>
      <c r="M6" s="140" t="s">
        <v>73</v>
      </c>
      <c r="N6" s="8"/>
      <c r="O6" s="140" t="s">
        <v>74</v>
      </c>
      <c r="P6" s="140"/>
      <c r="Q6" s="140"/>
      <c r="R6" s="8"/>
      <c r="S6" s="151" t="s">
        <v>75</v>
      </c>
      <c r="T6" s="8"/>
      <c r="U6" s="139" t="s">
        <v>43</v>
      </c>
      <c r="V6" s="139"/>
      <c r="W6" s="139"/>
      <c r="Y6" s="128"/>
      <c r="AB6" s="81"/>
      <c r="AD6" s="82"/>
      <c r="AF6" s="82"/>
      <c r="AH6" s="82"/>
      <c r="AI6" s="82"/>
    </row>
    <row r="7" spans="1:35" ht="30" customHeight="1">
      <c r="A7" s="138"/>
      <c r="B7" s="7"/>
      <c r="C7" s="138"/>
      <c r="D7" s="7"/>
      <c r="E7" s="138"/>
      <c r="F7" s="7"/>
      <c r="G7" s="152"/>
      <c r="H7" s="7"/>
      <c r="I7" s="108" t="s">
        <v>48</v>
      </c>
      <c r="J7" s="8"/>
      <c r="K7" s="83" t="s">
        <v>59</v>
      </c>
      <c r="L7" s="7"/>
      <c r="M7" s="138"/>
      <c r="N7" s="7"/>
      <c r="O7" s="138"/>
      <c r="P7" s="138"/>
      <c r="Q7" s="138"/>
      <c r="R7" s="7"/>
      <c r="S7" s="152"/>
      <c r="T7" s="7"/>
      <c r="U7" s="84" t="s">
        <v>48</v>
      </c>
      <c r="V7" s="8"/>
      <c r="W7" s="83" t="s">
        <v>59</v>
      </c>
      <c r="Y7" s="27"/>
      <c r="AD7" s="11"/>
      <c r="AF7" s="11"/>
      <c r="AH7" s="44"/>
    </row>
    <row r="8" spans="1:35" ht="30" hidden="1" customHeight="1">
      <c r="A8" s="67" t="s">
        <v>37</v>
      </c>
      <c r="B8" s="7"/>
      <c r="C8" s="11">
        <v>0</v>
      </c>
      <c r="D8" s="7"/>
      <c r="E8" s="48">
        <v>0</v>
      </c>
      <c r="F8" s="7"/>
      <c r="G8" s="48">
        <v>0</v>
      </c>
      <c r="H8" s="7"/>
      <c r="I8" s="48">
        <f>C8+E8+G8</f>
        <v>0</v>
      </c>
      <c r="J8" s="7"/>
      <c r="K8" s="10"/>
      <c r="L8" s="7"/>
      <c r="M8" s="48">
        <f>VLOOKUP(A8,'درآمد سود سهام'!$A$7:$O$42,15,0)</f>
        <v>0</v>
      </c>
      <c r="N8" s="7"/>
      <c r="O8" s="154">
        <v>0</v>
      </c>
      <c r="P8" s="154"/>
      <c r="Q8" s="154"/>
      <c r="R8" s="7"/>
      <c r="S8" s="85">
        <f>VLOOKUP(A8,'درآمد ناشی از فروش'!$A$7:$Q$73,17,0)</f>
        <v>0</v>
      </c>
      <c r="T8" s="7"/>
      <c r="U8" s="50">
        <f>M8+O8+S8</f>
        <v>0</v>
      </c>
      <c r="V8" s="7"/>
      <c r="W8" s="10"/>
      <c r="Y8" s="27"/>
      <c r="AD8" s="11"/>
      <c r="AF8" s="11"/>
      <c r="AH8" s="44"/>
    </row>
    <row r="9" spans="1:35" ht="30" customHeight="1">
      <c r="A9" s="27" t="s">
        <v>115</v>
      </c>
      <c r="B9" s="7"/>
      <c r="C9" s="11">
        <v>0</v>
      </c>
      <c r="D9" s="7"/>
      <c r="E9" s="48">
        <f>'درآمد ناشی از تغییر قیمت اوراق'!I48</f>
        <v>2994899531.2204971</v>
      </c>
      <c r="F9" s="7"/>
      <c r="G9" s="48">
        <v>0</v>
      </c>
      <c r="H9" s="7"/>
      <c r="I9" s="48">
        <f t="shared" ref="I9:I74" si="0">C9+E9+G9</f>
        <v>2994899531.2204971</v>
      </c>
      <c r="J9" s="7"/>
      <c r="K9" s="12"/>
      <c r="L9" s="7"/>
      <c r="M9" s="48">
        <v>0</v>
      </c>
      <c r="N9" s="7"/>
      <c r="O9" s="149">
        <f>'درآمد ناشی از تغییر قیمت اوراق'!Q48</f>
        <v>2994899531.2204971</v>
      </c>
      <c r="P9" s="149"/>
      <c r="Q9" s="149"/>
      <c r="R9" s="7"/>
      <c r="S9" s="48">
        <f>VLOOKUP(A9,'درآمد ناشی از فروش'!$A$7:$Q$73,17,0)</f>
        <v>0</v>
      </c>
      <c r="T9" s="7"/>
      <c r="U9" s="50">
        <f t="shared" ref="U9:U61" si="1">M9+O9+S9</f>
        <v>2994899531.2204971</v>
      </c>
      <c r="V9" s="7"/>
      <c r="W9" s="12"/>
      <c r="Y9" s="27"/>
      <c r="AD9" s="11"/>
      <c r="AF9" s="11"/>
      <c r="AH9" s="44"/>
    </row>
    <row r="10" spans="1:35" ht="30" hidden="1" customHeight="1">
      <c r="A10" s="27" t="s">
        <v>17</v>
      </c>
      <c r="B10" s="7"/>
      <c r="C10" s="11">
        <v>0</v>
      </c>
      <c r="D10" s="7"/>
      <c r="E10" s="48">
        <v>0</v>
      </c>
      <c r="F10" s="7"/>
      <c r="G10" s="48">
        <v>0</v>
      </c>
      <c r="H10" s="7"/>
      <c r="I10" s="48">
        <f t="shared" si="0"/>
        <v>0</v>
      </c>
      <c r="J10" s="7"/>
      <c r="K10" s="12"/>
      <c r="L10" s="7"/>
      <c r="M10" s="48">
        <f>VLOOKUP(A10,'درآمد سود سهام'!$A$7:$O$42,15,0)</f>
        <v>0</v>
      </c>
      <c r="N10" s="7"/>
      <c r="O10" s="149">
        <v>0</v>
      </c>
      <c r="P10" s="149"/>
      <c r="Q10" s="149"/>
      <c r="R10" s="7"/>
      <c r="S10" s="48">
        <f>VLOOKUP(A10,'درآمد ناشی از فروش'!$A$7:$Q$73,17,0)</f>
        <v>0</v>
      </c>
      <c r="T10" s="7"/>
      <c r="U10" s="50">
        <f t="shared" si="1"/>
        <v>0</v>
      </c>
      <c r="V10" s="7"/>
      <c r="W10" s="12"/>
      <c r="Y10" s="27"/>
      <c r="AD10" s="11"/>
      <c r="AF10" s="11"/>
      <c r="AH10" s="44"/>
    </row>
    <row r="11" spans="1:35" ht="30" hidden="1" customHeight="1">
      <c r="A11" s="27" t="s">
        <v>124</v>
      </c>
      <c r="B11" s="7"/>
      <c r="C11" s="11">
        <v>0</v>
      </c>
      <c r="D11" s="7"/>
      <c r="E11" s="48">
        <v>0</v>
      </c>
      <c r="F11" s="7"/>
      <c r="G11" s="48">
        <v>0</v>
      </c>
      <c r="H11" s="7"/>
      <c r="I11" s="48">
        <f t="shared" si="0"/>
        <v>0</v>
      </c>
      <c r="J11" s="7"/>
      <c r="K11" s="12"/>
      <c r="L11" s="7"/>
      <c r="M11" s="48">
        <v>0</v>
      </c>
      <c r="N11" s="7"/>
      <c r="O11" s="149">
        <v>0</v>
      </c>
      <c r="P11" s="149"/>
      <c r="Q11" s="149"/>
      <c r="R11" s="7"/>
      <c r="S11" s="48">
        <f>VLOOKUP(A11,'درآمد ناشی از فروش'!$A$7:$Q$73,17,0)</f>
        <v>0</v>
      </c>
      <c r="T11" s="7"/>
      <c r="U11" s="50">
        <f t="shared" si="1"/>
        <v>0</v>
      </c>
      <c r="V11" s="7"/>
      <c r="W11" s="12"/>
      <c r="Y11" s="27"/>
      <c r="AD11" s="11"/>
      <c r="AF11" s="11"/>
      <c r="AH11" s="44"/>
    </row>
    <row r="12" spans="1:35" ht="30" hidden="1" customHeight="1">
      <c r="A12" s="27" t="s">
        <v>121</v>
      </c>
      <c r="B12" s="7"/>
      <c r="C12" s="11">
        <v>0</v>
      </c>
      <c r="D12" s="7"/>
      <c r="E12" s="48">
        <v>0</v>
      </c>
      <c r="F12" s="7"/>
      <c r="G12" s="48">
        <v>0</v>
      </c>
      <c r="H12" s="7"/>
      <c r="I12" s="48">
        <f t="shared" si="0"/>
        <v>0</v>
      </c>
      <c r="J12" s="7"/>
      <c r="K12" s="12"/>
      <c r="L12" s="7"/>
      <c r="M12" s="48">
        <v>0</v>
      </c>
      <c r="N12" s="7"/>
      <c r="O12" s="149">
        <v>0</v>
      </c>
      <c r="P12" s="149"/>
      <c r="Q12" s="149"/>
      <c r="R12" s="7"/>
      <c r="S12" s="48">
        <f>VLOOKUP(A12,'درآمد ناشی از فروش'!$A$7:$Q$73,17,0)</f>
        <v>0</v>
      </c>
      <c r="T12" s="7"/>
      <c r="U12" s="50">
        <f t="shared" si="1"/>
        <v>0</v>
      </c>
      <c r="V12" s="7"/>
      <c r="W12" s="12"/>
      <c r="Y12" s="27"/>
      <c r="AD12" s="11"/>
      <c r="AF12" s="11"/>
      <c r="AH12" s="44"/>
    </row>
    <row r="13" spans="1:35" ht="30" customHeight="1">
      <c r="A13" s="27" t="s">
        <v>129</v>
      </c>
      <c r="B13" s="7"/>
      <c r="C13" s="11">
        <f>'درآمد سود سهام'!M8</f>
        <v>0</v>
      </c>
      <c r="D13" s="7"/>
      <c r="E13" s="48">
        <f>VLOOKUP(A13,'درآمد ناشی از تغییر قیمت اوراق'!$A$7:$I$60,9,0)</f>
        <v>-76096901222.399048</v>
      </c>
      <c r="F13" s="7"/>
      <c r="G13" s="48">
        <f>'درآمد ناشی از فروش'!I19</f>
        <v>1899503617</v>
      </c>
      <c r="H13" s="7"/>
      <c r="I13" s="48">
        <f t="shared" si="0"/>
        <v>-74197397605.399048</v>
      </c>
      <c r="J13" s="7"/>
      <c r="K13" s="12"/>
      <c r="L13" s="7"/>
      <c r="M13" s="48">
        <f>'درآمد سود سهام'!S8</f>
        <v>53571813513</v>
      </c>
      <c r="N13" s="7"/>
      <c r="O13" s="149">
        <f>VLOOKUP(A13,'درآمد ناشی از تغییر قیمت اوراق'!$A$7:$Q$55,17,0)</f>
        <v>34342765321.600952</v>
      </c>
      <c r="P13" s="149"/>
      <c r="Q13" s="149"/>
      <c r="R13" s="7"/>
      <c r="S13" s="48">
        <f>'درآمد ناشی از فروش'!Q19</f>
        <v>1605390522</v>
      </c>
      <c r="T13" s="7"/>
      <c r="U13" s="50">
        <f t="shared" si="1"/>
        <v>89519969356.600952</v>
      </c>
      <c r="V13" s="7"/>
      <c r="W13" s="12"/>
      <c r="AD13" s="11"/>
      <c r="AF13" s="11"/>
      <c r="AH13" s="44"/>
    </row>
    <row r="14" spans="1:35" ht="30" customHeight="1">
      <c r="A14" s="27" t="s">
        <v>153</v>
      </c>
      <c r="B14" s="7"/>
      <c r="C14" s="11">
        <v>0</v>
      </c>
      <c r="D14" s="7"/>
      <c r="E14" s="48">
        <f>'درآمد ناشی از تغییر قیمت اوراق'!I24</f>
        <v>0</v>
      </c>
      <c r="F14" s="7"/>
      <c r="G14" s="48">
        <f>'درآمد ناشی از فروش'!I57</f>
        <v>0</v>
      </c>
      <c r="H14" s="7"/>
      <c r="I14" s="48">
        <f t="shared" si="0"/>
        <v>0</v>
      </c>
      <c r="J14" s="7"/>
      <c r="K14" s="12"/>
      <c r="L14" s="7"/>
      <c r="M14" s="48">
        <v>0</v>
      </c>
      <c r="N14" s="7"/>
      <c r="O14" s="149">
        <f>'درآمد ناشی از تغییر قیمت اوراق'!Q24</f>
        <v>0</v>
      </c>
      <c r="P14" s="149"/>
      <c r="Q14" s="149"/>
      <c r="R14" s="7"/>
      <c r="S14" s="48">
        <f>'درآمد ناشی از فروش'!Q57</f>
        <v>-39316145138</v>
      </c>
      <c r="T14" s="7"/>
      <c r="U14" s="50">
        <f>M14+O14+S14</f>
        <v>-39316145138</v>
      </c>
      <c r="V14" s="7"/>
      <c r="W14" s="12"/>
      <c r="AD14" s="11"/>
      <c r="AF14" s="11"/>
      <c r="AH14" s="44"/>
    </row>
    <row r="15" spans="1:35" ht="30" hidden="1" customHeight="1">
      <c r="A15" s="27" t="s">
        <v>125</v>
      </c>
      <c r="B15" s="7"/>
      <c r="C15" s="11">
        <v>0</v>
      </c>
      <c r="D15" s="7"/>
      <c r="E15" s="48">
        <v>0</v>
      </c>
      <c r="F15" s="7"/>
      <c r="G15" s="111">
        <v>0</v>
      </c>
      <c r="H15" s="7"/>
      <c r="I15" s="48">
        <f t="shared" si="0"/>
        <v>0</v>
      </c>
      <c r="J15" s="7"/>
      <c r="K15" s="12"/>
      <c r="L15" s="7"/>
      <c r="M15" s="48">
        <v>0</v>
      </c>
      <c r="N15" s="7"/>
      <c r="O15" s="149">
        <v>0</v>
      </c>
      <c r="P15" s="149"/>
      <c r="Q15" s="149"/>
      <c r="R15" s="7"/>
      <c r="S15" s="48">
        <f>VLOOKUP(A15,'درآمد ناشی از فروش'!$A$7:$Q$73,17,0)</f>
        <v>0</v>
      </c>
      <c r="T15" s="7"/>
      <c r="U15" s="50">
        <f t="shared" si="1"/>
        <v>0</v>
      </c>
      <c r="V15" s="7"/>
      <c r="W15" s="12"/>
      <c r="AD15" s="11"/>
      <c r="AF15" s="11"/>
      <c r="AH15" s="44"/>
    </row>
    <row r="16" spans="1:35" ht="30" customHeight="1">
      <c r="A16" s="27" t="s">
        <v>116</v>
      </c>
      <c r="B16" s="7"/>
      <c r="C16" s="11">
        <f>'درآمد سود سهام'!M27</f>
        <v>0</v>
      </c>
      <c r="D16" s="7"/>
      <c r="E16" s="48">
        <f>VLOOKUP(A16,'درآمد ناشی از تغییر قیمت اوراق'!$A$7:$I$60,9,0)</f>
        <v>28314289926.054016</v>
      </c>
      <c r="F16" s="7"/>
      <c r="G16" s="111">
        <f>'درآمد ناشی از فروش'!I9</f>
        <v>7681942822</v>
      </c>
      <c r="H16" s="7"/>
      <c r="I16" s="48">
        <f t="shared" si="0"/>
        <v>35996232748.054016</v>
      </c>
      <c r="J16" s="7"/>
      <c r="K16" s="12"/>
      <c r="L16" s="7"/>
      <c r="M16" s="48">
        <f>'درآمد سود سهام'!S27</f>
        <v>14385930826</v>
      </c>
      <c r="N16" s="7"/>
      <c r="O16" s="149">
        <f>VLOOKUP(A16,'درآمد ناشی از تغییر قیمت اوراق'!$A$7:$Q$55,17,0)</f>
        <v>46049728372.054016</v>
      </c>
      <c r="P16" s="149"/>
      <c r="Q16" s="149"/>
      <c r="R16" s="7"/>
      <c r="S16" s="48">
        <f>VLOOKUP(A16,'درآمد ناشی از فروش'!$A$7:$Q$73,17,0)</f>
        <v>7524079422</v>
      </c>
      <c r="T16" s="7"/>
      <c r="U16" s="50">
        <f t="shared" si="1"/>
        <v>67959738620.054016</v>
      </c>
      <c r="V16" s="7"/>
      <c r="W16" s="12"/>
      <c r="Y16" s="27"/>
      <c r="AD16" s="11"/>
      <c r="AF16" s="11"/>
      <c r="AH16" s="44"/>
    </row>
    <row r="17" spans="1:37" ht="30" customHeight="1">
      <c r="A17" s="27" t="s">
        <v>170</v>
      </c>
      <c r="B17" s="7"/>
      <c r="C17" s="11">
        <v>0</v>
      </c>
      <c r="D17" s="7"/>
      <c r="E17" s="48">
        <f>'درآمد ناشی از تغییر قیمت اوراق'!I22</f>
        <v>0</v>
      </c>
      <c r="F17" s="7"/>
      <c r="G17" s="111">
        <f>'درآمد ناشی از فروش'!I10</f>
        <v>0</v>
      </c>
      <c r="H17" s="7"/>
      <c r="I17" s="48">
        <f t="shared" si="0"/>
        <v>0</v>
      </c>
      <c r="J17" s="7"/>
      <c r="K17" s="12"/>
      <c r="L17" s="7"/>
      <c r="M17" s="48">
        <v>0</v>
      </c>
      <c r="N17" s="7"/>
      <c r="O17" s="44"/>
      <c r="P17" s="149">
        <f>'درآمد ناشی از تغییر قیمت اوراق'!Q22</f>
        <v>0</v>
      </c>
      <c r="Q17" s="149"/>
      <c r="R17" s="7"/>
      <c r="S17" s="48">
        <f>'درآمد ناشی از فروش'!Q10</f>
        <v>-38937571313</v>
      </c>
      <c r="T17" s="7"/>
      <c r="U17" s="50">
        <f>M17+P17+S17</f>
        <v>-38937571313</v>
      </c>
      <c r="V17" s="7"/>
      <c r="W17" s="12"/>
      <c r="Y17" s="27"/>
      <c r="AD17" s="11"/>
      <c r="AF17" s="11"/>
      <c r="AH17" s="44"/>
    </row>
    <row r="18" spans="1:37" ht="30" hidden="1" customHeight="1">
      <c r="A18" s="27" t="s">
        <v>42</v>
      </c>
      <c r="B18" s="7"/>
      <c r="C18" s="11">
        <v>0</v>
      </c>
      <c r="D18" s="7"/>
      <c r="E18" s="48">
        <v>0</v>
      </c>
      <c r="F18" s="7"/>
      <c r="G18" s="111">
        <v>0</v>
      </c>
      <c r="H18" s="7"/>
      <c r="I18" s="48">
        <f t="shared" si="0"/>
        <v>0</v>
      </c>
      <c r="J18" s="7"/>
      <c r="K18" s="12"/>
      <c r="L18" s="7"/>
      <c r="M18" s="48">
        <f>VLOOKUP(A18,'درآمد سود سهام'!$A$7:$O$42,15,0)</f>
        <v>0</v>
      </c>
      <c r="N18" s="7"/>
      <c r="O18" s="149">
        <v>0</v>
      </c>
      <c r="P18" s="149"/>
      <c r="Q18" s="149"/>
      <c r="R18" s="7"/>
      <c r="S18" s="48">
        <f>VLOOKUP(A18,'درآمد ناشی از فروش'!$A$7:$Q$73,17,0)</f>
        <v>0</v>
      </c>
      <c r="T18" s="7"/>
      <c r="U18" s="50">
        <f t="shared" si="1"/>
        <v>0</v>
      </c>
      <c r="V18" s="7"/>
      <c r="W18" s="12"/>
      <c r="Y18" s="27"/>
      <c r="AD18" s="11"/>
      <c r="AF18" s="11"/>
      <c r="AH18" s="44"/>
    </row>
    <row r="19" spans="1:37" ht="30" hidden="1" customHeight="1">
      <c r="A19" s="27" t="s">
        <v>39</v>
      </c>
      <c r="B19" s="7"/>
      <c r="C19" s="11">
        <v>0</v>
      </c>
      <c r="D19" s="7"/>
      <c r="E19" s="48">
        <v>0</v>
      </c>
      <c r="F19" s="7"/>
      <c r="G19" s="111">
        <v>0</v>
      </c>
      <c r="H19" s="7"/>
      <c r="I19" s="48">
        <f t="shared" si="0"/>
        <v>0</v>
      </c>
      <c r="J19" s="7"/>
      <c r="K19" s="12"/>
      <c r="L19" s="7"/>
      <c r="M19" s="48">
        <f>VLOOKUP(A19,'درآمد سود سهام'!$A$7:$O$42,15,0)</f>
        <v>0</v>
      </c>
      <c r="N19" s="7"/>
      <c r="O19" s="149">
        <v>0</v>
      </c>
      <c r="P19" s="149"/>
      <c r="Q19" s="149"/>
      <c r="R19" s="7"/>
      <c r="S19" s="48">
        <f>VLOOKUP(A19,'درآمد ناشی از فروش'!$A$7:$Q$73,17,0)</f>
        <v>0</v>
      </c>
      <c r="T19" s="7"/>
      <c r="U19" s="50">
        <f t="shared" si="1"/>
        <v>0</v>
      </c>
      <c r="V19" s="7"/>
      <c r="W19" s="12"/>
      <c r="Y19" s="27"/>
      <c r="AD19" s="11"/>
      <c r="AF19" s="11"/>
      <c r="AH19" s="44"/>
    </row>
    <row r="20" spans="1:37" ht="30" customHeight="1">
      <c r="A20" s="27" t="s">
        <v>180</v>
      </c>
      <c r="B20" s="7"/>
      <c r="C20" s="11">
        <v>0</v>
      </c>
      <c r="D20" s="7"/>
      <c r="E20" s="48">
        <f>'درآمد ناشی از تغییر قیمت اوراق'!I52</f>
        <v>0</v>
      </c>
      <c r="F20" s="7"/>
      <c r="G20" s="111">
        <f>'درآمد ناشی از فروش'!I13</f>
        <v>0</v>
      </c>
      <c r="H20" s="7"/>
      <c r="I20" s="48">
        <f t="shared" si="0"/>
        <v>0</v>
      </c>
      <c r="J20" s="7"/>
      <c r="K20" s="12"/>
      <c r="L20" s="7"/>
      <c r="M20" s="48">
        <v>0</v>
      </c>
      <c r="N20" s="7"/>
      <c r="O20" s="149">
        <f>'درآمد ناشی از تغییر قیمت اوراق'!Q52</f>
        <v>0</v>
      </c>
      <c r="P20" s="149"/>
      <c r="Q20" s="149"/>
      <c r="R20" s="7"/>
      <c r="S20" s="48">
        <f>VLOOKUP(A20,'درآمد ناشی از فروش'!$A$7:$Q$73,17,0)</f>
        <v>-2150278752</v>
      </c>
      <c r="T20" s="7"/>
      <c r="U20" s="50">
        <f t="shared" si="1"/>
        <v>-2150278752</v>
      </c>
      <c r="V20" s="7"/>
      <c r="W20" s="12"/>
      <c r="Y20" s="27"/>
      <c r="AD20" s="11"/>
      <c r="AF20" s="11"/>
      <c r="AH20" s="44"/>
    </row>
    <row r="21" spans="1:37" ht="30" hidden="1" customHeight="1">
      <c r="A21" s="27" t="s">
        <v>35</v>
      </c>
      <c r="B21" s="7"/>
      <c r="C21" s="11">
        <v>0</v>
      </c>
      <c r="D21" s="7"/>
      <c r="E21" s="48">
        <v>0</v>
      </c>
      <c r="F21" s="7"/>
      <c r="G21" s="111">
        <v>0</v>
      </c>
      <c r="H21" s="7"/>
      <c r="I21" s="48">
        <f t="shared" si="0"/>
        <v>0</v>
      </c>
      <c r="J21" s="7"/>
      <c r="K21" s="12"/>
      <c r="L21" s="7"/>
      <c r="M21" s="48">
        <v>0</v>
      </c>
      <c r="N21" s="7"/>
      <c r="O21" s="149">
        <v>0</v>
      </c>
      <c r="P21" s="149"/>
      <c r="Q21" s="149"/>
      <c r="R21" s="7"/>
      <c r="S21" s="48">
        <f>VLOOKUP(A21,'درآمد ناشی از فروش'!$A$7:$Q$73,17,0)</f>
        <v>0</v>
      </c>
      <c r="T21" s="7"/>
      <c r="U21" s="50">
        <f t="shared" si="1"/>
        <v>0</v>
      </c>
      <c r="V21" s="7"/>
      <c r="W21" s="12"/>
      <c r="Y21" s="27"/>
      <c r="AD21" s="11"/>
      <c r="AF21" s="11"/>
      <c r="AH21" s="44"/>
    </row>
    <row r="22" spans="1:37" ht="30" customHeight="1">
      <c r="A22" s="27" t="s">
        <v>31</v>
      </c>
      <c r="B22" s="7"/>
      <c r="C22" s="11">
        <f>'درآمد سود سهام'!M23</f>
        <v>0</v>
      </c>
      <c r="D22" s="7"/>
      <c r="E22" s="48">
        <f>VLOOKUP(A22,'درآمد ناشی از تغییر قیمت اوراق'!$A$7:$I$60,9,0)</f>
        <v>210175257180.71997</v>
      </c>
      <c r="F22" s="7"/>
      <c r="G22" s="111">
        <f>VLOOKUP(A22,'درآمد ناشی از فروش'!$A$7:$Q$74,9,0)</f>
        <v>-3497946637</v>
      </c>
      <c r="H22" s="7"/>
      <c r="I22" s="48">
        <f t="shared" si="0"/>
        <v>206677310543.71997</v>
      </c>
      <c r="J22" s="7"/>
      <c r="K22" s="12"/>
      <c r="L22" s="7"/>
      <c r="M22" s="48">
        <f>'درآمد سود سهام'!S23</f>
        <v>34506550972</v>
      </c>
      <c r="N22" s="7"/>
      <c r="O22" s="149">
        <f>VLOOKUP(A22,'درآمد ناشی از تغییر قیمت اوراق'!$A$7:$Q$55,17,0)</f>
        <v>59995717026.719971</v>
      </c>
      <c r="P22" s="149"/>
      <c r="Q22" s="149"/>
      <c r="R22" s="7"/>
      <c r="S22" s="48">
        <f>VLOOKUP(A22,'درآمد ناشی از فروش'!$A$7:$Q$73,17,0)</f>
        <v>-7697739484</v>
      </c>
      <c r="T22" s="7"/>
      <c r="U22" s="50">
        <f t="shared" si="1"/>
        <v>86804528514.719971</v>
      </c>
      <c r="V22" s="7"/>
      <c r="W22" s="12"/>
      <c r="AD22" s="11"/>
      <c r="AF22" s="11"/>
      <c r="AH22" s="44"/>
    </row>
    <row r="23" spans="1:37" ht="30" customHeight="1">
      <c r="A23" s="27" t="s">
        <v>18</v>
      </c>
      <c r="B23" s="7"/>
      <c r="C23" s="11">
        <f>'درآمد سود سهام'!M25</f>
        <v>0</v>
      </c>
      <c r="D23" s="7"/>
      <c r="E23" s="48">
        <f>VLOOKUP(A23,'درآمد ناشی از تغییر قیمت اوراق'!$A$7:$I$60,9,0)</f>
        <v>30498528117.075012</v>
      </c>
      <c r="F23" s="7"/>
      <c r="G23" s="111">
        <f>'درآمد ناشی از فروش'!I28</f>
        <v>306994035</v>
      </c>
      <c r="H23" s="7"/>
      <c r="I23" s="48">
        <f t="shared" si="0"/>
        <v>30805522152.075012</v>
      </c>
      <c r="J23" s="7"/>
      <c r="K23" s="12"/>
      <c r="L23" s="7"/>
      <c r="M23" s="48">
        <f>'درآمد سود سهام'!S25</f>
        <v>11788073836</v>
      </c>
      <c r="N23" s="7"/>
      <c r="O23" s="149">
        <f>VLOOKUP(A23,'درآمد ناشی از تغییر قیمت اوراق'!$A$7:$Q$55,17,0)</f>
        <v>8943901176.0750122</v>
      </c>
      <c r="P23" s="149"/>
      <c r="Q23" s="149"/>
      <c r="R23" s="7"/>
      <c r="S23" s="48">
        <f>VLOOKUP(A23,'درآمد ناشی از فروش'!$A$7:$Q$73,17,0)</f>
        <v>-2771920488</v>
      </c>
      <c r="T23" s="7"/>
      <c r="U23" s="50">
        <f t="shared" si="1"/>
        <v>17960054524.075012</v>
      </c>
      <c r="V23" s="7"/>
      <c r="W23" s="12"/>
      <c r="AD23" s="11"/>
      <c r="AF23" s="11"/>
      <c r="AH23" s="44"/>
    </row>
    <row r="24" spans="1:37" ht="30" customHeight="1">
      <c r="A24" s="27" t="s">
        <v>32</v>
      </c>
      <c r="B24" s="7"/>
      <c r="C24" s="11">
        <f>'درآمد سود سهام'!M36</f>
        <v>0</v>
      </c>
      <c r="D24" s="7"/>
      <c r="E24" s="48">
        <f>VLOOKUP(A24,'درآمد ناشی از تغییر قیمت اوراق'!$A$7:$I$60,9,0)</f>
        <v>99723032897.090088</v>
      </c>
      <c r="F24" s="7"/>
      <c r="G24" s="111">
        <f>VLOOKUP(A24,'درآمد ناشی از فروش'!$A$7:$Q$74,9,0)</f>
        <v>2376254705</v>
      </c>
      <c r="H24" s="7"/>
      <c r="I24" s="48">
        <f t="shared" si="0"/>
        <v>102099287602.09009</v>
      </c>
      <c r="J24" s="7"/>
      <c r="K24" s="12"/>
      <c r="L24" s="7"/>
      <c r="M24" s="48">
        <f>'درآمد سود سهام'!S36</f>
        <v>0</v>
      </c>
      <c r="N24" s="7"/>
      <c r="O24" s="149">
        <f>VLOOKUP(A24,'درآمد ناشی از تغییر قیمت اوراق'!$A$7:$Q$55,17,0)</f>
        <v>199760777996.09009</v>
      </c>
      <c r="P24" s="149"/>
      <c r="Q24" s="149"/>
      <c r="R24" s="7"/>
      <c r="S24" s="48">
        <f>VLOOKUP(A24,'درآمد ناشی از فروش'!$A$7:$Q$73,17,0)</f>
        <v>-3271320762</v>
      </c>
      <c r="T24" s="7"/>
      <c r="U24" s="50">
        <f t="shared" si="1"/>
        <v>196489457234.09009</v>
      </c>
      <c r="V24" s="7"/>
      <c r="W24" s="12"/>
      <c r="AD24" s="11"/>
      <c r="AF24" s="11"/>
      <c r="AH24" s="44"/>
    </row>
    <row r="25" spans="1:37" ht="30" customHeight="1">
      <c r="A25" s="27" t="s">
        <v>20</v>
      </c>
      <c r="B25" s="7"/>
      <c r="C25" s="11">
        <f>'درآمد سود سهام'!M11</f>
        <v>0</v>
      </c>
      <c r="D25" s="7"/>
      <c r="E25" s="48">
        <f>VLOOKUP(A25,'درآمد ناشی از تغییر قیمت اوراق'!$A$7:$I$60,9,0)</f>
        <v>20276662486.781006</v>
      </c>
      <c r="F25" s="7"/>
      <c r="G25" s="111">
        <f>'درآمد ناشی از فروش'!I35</f>
        <v>1170339873</v>
      </c>
      <c r="H25" s="7"/>
      <c r="I25" s="48">
        <f t="shared" si="0"/>
        <v>21447002359.781006</v>
      </c>
      <c r="J25" s="7"/>
      <c r="K25" s="12"/>
      <c r="L25" s="7"/>
      <c r="M25" s="48">
        <f>'درآمد سود سهام'!S11</f>
        <v>0</v>
      </c>
      <c r="N25" s="7"/>
      <c r="O25" s="149">
        <f>VLOOKUP(A25,'درآمد ناشی از تغییر قیمت اوراق'!$A$7:$Q$55,17,0)</f>
        <v>19636968061.781006</v>
      </c>
      <c r="P25" s="149"/>
      <c r="Q25" s="149"/>
      <c r="R25" s="7"/>
      <c r="S25" s="48">
        <f>VLOOKUP(A25,'درآمد ناشی از فروش'!$A$7:$Q$73,17,0)</f>
        <v>736072612</v>
      </c>
      <c r="T25" s="7"/>
      <c r="U25" s="50">
        <f t="shared" si="1"/>
        <v>20373040673.781006</v>
      </c>
      <c r="V25" s="7"/>
      <c r="W25" s="12"/>
      <c r="AD25" s="11"/>
      <c r="AF25" s="11"/>
      <c r="AH25" s="44"/>
    </row>
    <row r="26" spans="1:37" ht="30" customHeight="1">
      <c r="A26" s="27" t="s">
        <v>38</v>
      </c>
      <c r="B26" s="7"/>
      <c r="C26" s="11">
        <f>'درآمد سود سهام'!M28</f>
        <v>0</v>
      </c>
      <c r="D26" s="7"/>
      <c r="E26" s="48">
        <f>VLOOKUP(A26,'درآمد ناشی از تغییر قیمت اوراق'!$A$7:$I$60,9,0)</f>
        <v>516887532.62999916</v>
      </c>
      <c r="F26" s="86"/>
      <c r="G26" s="111">
        <f>VLOOKUP(A26,'درآمد ناشی از فروش'!$A$7:$Q$74,9,0)</f>
        <v>46651481</v>
      </c>
      <c r="H26" s="7"/>
      <c r="I26" s="48">
        <f t="shared" si="0"/>
        <v>563539013.62999916</v>
      </c>
      <c r="J26" s="7"/>
      <c r="K26" s="12"/>
      <c r="L26" s="7"/>
      <c r="M26" s="48">
        <f>'درآمد سود سهام'!S28</f>
        <v>0</v>
      </c>
      <c r="N26" s="7"/>
      <c r="O26" s="149">
        <f>VLOOKUP(A26,'درآمد ناشی از تغییر قیمت اوراق'!$A$7:$Q$55,17,0)</f>
        <v>2629331134.6299992</v>
      </c>
      <c r="P26" s="149"/>
      <c r="Q26" s="149"/>
      <c r="R26" s="7"/>
      <c r="S26" s="48">
        <f>VLOOKUP(A26,'درآمد ناشی از فروش'!$A$7:$Q$73,17,0)</f>
        <v>70334477</v>
      </c>
      <c r="T26" s="7"/>
      <c r="U26" s="50">
        <f t="shared" si="1"/>
        <v>2699665611.6299992</v>
      </c>
      <c r="V26" s="7"/>
      <c r="W26" s="12"/>
      <c r="AD26" s="11"/>
      <c r="AF26" s="11"/>
      <c r="AH26" s="44"/>
    </row>
    <row r="27" spans="1:37" ht="30" customHeight="1">
      <c r="A27" s="27" t="s">
        <v>25</v>
      </c>
      <c r="B27" s="7"/>
      <c r="C27" s="11">
        <f>'درآمد سود سهام'!M39</f>
        <v>0</v>
      </c>
      <c r="D27" s="7"/>
      <c r="E27" s="48">
        <f>VLOOKUP(A27,'درآمد ناشی از تغییر قیمت اوراق'!$A$7:$I$60,9,0)</f>
        <v>28176939313.674805</v>
      </c>
      <c r="F27" s="7"/>
      <c r="G27" s="111">
        <f>VLOOKUP(A27,'درآمد ناشی از فروش'!$A$7:$Q$74,9,0)</f>
        <v>221599186</v>
      </c>
      <c r="H27" s="7"/>
      <c r="I27" s="48">
        <f t="shared" si="0"/>
        <v>28398538499.674805</v>
      </c>
      <c r="J27" s="7"/>
      <c r="K27" s="12"/>
      <c r="L27" s="7"/>
      <c r="M27" s="48">
        <f>'درآمد سود سهام'!S39</f>
        <v>1070958180</v>
      </c>
      <c r="N27" s="7"/>
      <c r="O27" s="149">
        <f>VLOOKUP(A27,'درآمد ناشی از تغییر قیمت اوراق'!$A$7:$Q$55,17,0)</f>
        <v>23614663183.674805</v>
      </c>
      <c r="P27" s="149"/>
      <c r="Q27" s="149"/>
      <c r="R27" s="7"/>
      <c r="S27" s="48">
        <f>VLOOKUP(A27,'درآمد ناشی از فروش'!$A$7:$Q$73,17,0)</f>
        <v>-2444362583</v>
      </c>
      <c r="T27" s="7"/>
      <c r="U27" s="50">
        <f t="shared" si="1"/>
        <v>22241258780.674805</v>
      </c>
      <c r="V27" s="7"/>
      <c r="W27" s="12"/>
      <c r="AD27" s="11"/>
      <c r="AF27" s="11"/>
      <c r="AH27" s="44"/>
      <c r="AJ27" s="149"/>
      <c r="AK27" s="149"/>
    </row>
    <row r="28" spans="1:37" ht="30" hidden="1" customHeight="1">
      <c r="A28" s="27" t="s">
        <v>126</v>
      </c>
      <c r="B28" s="7"/>
      <c r="C28" s="11">
        <v>0</v>
      </c>
      <c r="D28" s="7"/>
      <c r="E28" s="48">
        <v>0</v>
      </c>
      <c r="F28" s="7"/>
      <c r="G28" s="111">
        <v>0</v>
      </c>
      <c r="H28" s="7"/>
      <c r="I28" s="48">
        <f t="shared" si="0"/>
        <v>0</v>
      </c>
      <c r="J28" s="7"/>
      <c r="K28" s="12"/>
      <c r="L28" s="7"/>
      <c r="M28" s="48">
        <v>0</v>
      </c>
      <c r="N28" s="7"/>
      <c r="O28" s="149">
        <v>0</v>
      </c>
      <c r="P28" s="149"/>
      <c r="Q28" s="149"/>
      <c r="R28" s="7"/>
      <c r="S28" s="48">
        <f>VLOOKUP(A28,'درآمد ناشی از فروش'!$A$7:$Q$73,17,0)</f>
        <v>0</v>
      </c>
      <c r="T28" s="7"/>
      <c r="U28" s="50">
        <f t="shared" si="1"/>
        <v>0</v>
      </c>
      <c r="V28" s="7"/>
      <c r="W28" s="12"/>
      <c r="AD28" s="11"/>
      <c r="AF28" s="11"/>
      <c r="AH28" s="44"/>
    </row>
    <row r="29" spans="1:37" ht="30" customHeight="1">
      <c r="A29" s="27" t="s">
        <v>34</v>
      </c>
      <c r="B29" s="7"/>
      <c r="C29" s="11">
        <f>'درآمد سود سهام'!M20</f>
        <v>0</v>
      </c>
      <c r="D29" s="7"/>
      <c r="E29" s="48">
        <f>VLOOKUP(A29,'درآمد ناشی از تغییر قیمت اوراق'!$A$7:$I$60,9,0)</f>
        <v>20150359549.523987</v>
      </c>
      <c r="F29" s="7"/>
      <c r="G29" s="111">
        <f>'درآمد ناشی از فروش'!I31</f>
        <v>80999509</v>
      </c>
      <c r="H29" s="7"/>
      <c r="I29" s="48">
        <f t="shared" si="0"/>
        <v>20231359058.523987</v>
      </c>
      <c r="J29" s="7"/>
      <c r="K29" s="12"/>
      <c r="L29" s="7"/>
      <c r="M29" s="48">
        <f>'درآمد سود سهام'!S20</f>
        <v>9219900000</v>
      </c>
      <c r="N29" s="7"/>
      <c r="O29" s="149">
        <f>VLOOKUP(A29,'درآمد ناشی از تغییر قیمت اوراق'!$A$7:$Q$55,17,0)</f>
        <v>22526998057.523987</v>
      </c>
      <c r="P29" s="149"/>
      <c r="Q29" s="149"/>
      <c r="R29" s="7"/>
      <c r="S29" s="48">
        <f>VLOOKUP(A29,'درآمد ناشی از فروش'!$A$7:$Q$73,17,0)</f>
        <v>-8011061445</v>
      </c>
      <c r="T29" s="7"/>
      <c r="U29" s="50">
        <f t="shared" si="1"/>
        <v>23735836612.523987</v>
      </c>
      <c r="V29" s="7"/>
      <c r="W29" s="12"/>
      <c r="Y29" s="27"/>
      <c r="AD29" s="11"/>
      <c r="AF29" s="11"/>
      <c r="AH29" s="44"/>
    </row>
    <row r="30" spans="1:37" ht="30" customHeight="1">
      <c r="A30" s="27" t="s">
        <v>130</v>
      </c>
      <c r="B30" s="7"/>
      <c r="C30" s="11">
        <f>'درآمد سود سهام'!M34</f>
        <v>0</v>
      </c>
      <c r="D30" s="7"/>
      <c r="E30" s="48">
        <f>VLOOKUP(A30,'درآمد ناشی از تغییر قیمت اوراق'!$A$7:$I$60,9,0)</f>
        <v>304960642888.38989</v>
      </c>
      <c r="F30" s="7"/>
      <c r="G30" s="111">
        <f>'درآمد ناشی از فروش'!I25</f>
        <v>0</v>
      </c>
      <c r="H30" s="7"/>
      <c r="I30" s="48">
        <f t="shared" si="0"/>
        <v>304960642888.38989</v>
      </c>
      <c r="J30" s="7"/>
      <c r="K30" s="12"/>
      <c r="L30" s="7"/>
      <c r="M30" s="48">
        <f>'درآمد سود سهام'!S34</f>
        <v>0</v>
      </c>
      <c r="N30" s="7"/>
      <c r="O30" s="149">
        <f>VLOOKUP(A30,'درآمد ناشی از تغییر قیمت اوراق'!$A$7:$Q$55,17,0)</f>
        <v>607634955514.38989</v>
      </c>
      <c r="P30" s="149"/>
      <c r="Q30" s="149"/>
      <c r="R30" s="7"/>
      <c r="S30" s="48">
        <f>VLOOKUP(A30,'درآمد ناشی از فروش'!$A$7:$Q$73,17,0)</f>
        <v>5813391334</v>
      </c>
      <c r="T30" s="7"/>
      <c r="U30" s="50">
        <f t="shared" si="1"/>
        <v>613448346848.38989</v>
      </c>
      <c r="V30" s="7"/>
      <c r="W30" s="12"/>
      <c r="Y30" s="27"/>
      <c r="AD30" s="11"/>
      <c r="AF30" s="11"/>
      <c r="AH30" s="44"/>
    </row>
    <row r="31" spans="1:37" ht="30" customHeight="1">
      <c r="A31" s="27" t="s">
        <v>144</v>
      </c>
      <c r="B31" s="7"/>
      <c r="C31" s="11">
        <f>'درآمد سود سهام'!M12</f>
        <v>0</v>
      </c>
      <c r="D31" s="7"/>
      <c r="E31" s="48">
        <f>VLOOKUP(A31,'درآمد ناشی از تغییر قیمت اوراق'!$A$7:$I$60,9,0)</f>
        <v>13039448199.204803</v>
      </c>
      <c r="F31" s="7"/>
      <c r="G31" s="111">
        <f>'درآمد ناشی از فروش'!I32</f>
        <v>1860088910</v>
      </c>
      <c r="H31" s="7"/>
      <c r="I31" s="48">
        <f t="shared" si="0"/>
        <v>14899537109.204803</v>
      </c>
      <c r="J31" s="7"/>
      <c r="K31" s="12"/>
      <c r="L31" s="7"/>
      <c r="M31" s="48">
        <f>'درآمد سود سهام'!S12</f>
        <v>0</v>
      </c>
      <c r="N31" s="7"/>
      <c r="O31" s="149">
        <f>VLOOKUP(A31,'درآمد ناشی از تغییر قیمت اوراق'!$A$7:$Q$55,17,0)</f>
        <v>12489687869.204803</v>
      </c>
      <c r="P31" s="149"/>
      <c r="Q31" s="149"/>
      <c r="R31" s="7"/>
      <c r="S31" s="48">
        <f>VLOOKUP(A31,'درآمد ناشی از فروش'!$A$7:$Q$73,17,0)</f>
        <v>291110216</v>
      </c>
      <c r="T31" s="7"/>
      <c r="U31" s="50">
        <f t="shared" si="1"/>
        <v>12780798085.204803</v>
      </c>
      <c r="V31" s="7"/>
      <c r="W31" s="12"/>
      <c r="AD31" s="11"/>
      <c r="AF31" s="11"/>
      <c r="AH31" s="44"/>
    </row>
    <row r="32" spans="1:37" ht="30" hidden="1" customHeight="1">
      <c r="A32" s="27" t="s">
        <v>131</v>
      </c>
      <c r="B32" s="7"/>
      <c r="C32" s="11">
        <v>0</v>
      </c>
      <c r="D32" s="7"/>
      <c r="E32" s="48">
        <v>0</v>
      </c>
      <c r="F32" s="7"/>
      <c r="G32" s="111">
        <v>0</v>
      </c>
      <c r="H32" s="7"/>
      <c r="I32" s="48">
        <f t="shared" si="0"/>
        <v>0</v>
      </c>
      <c r="J32" s="7"/>
      <c r="K32" s="12"/>
      <c r="L32" s="7"/>
      <c r="M32" s="48">
        <v>0</v>
      </c>
      <c r="N32" s="7"/>
      <c r="O32" s="149">
        <v>0</v>
      </c>
      <c r="P32" s="149"/>
      <c r="Q32" s="149"/>
      <c r="R32" s="7"/>
      <c r="S32" s="48">
        <f>VLOOKUP(A32,'درآمد ناشی از فروش'!$A$7:$Q$73,17,0)</f>
        <v>0</v>
      </c>
      <c r="T32" s="7"/>
      <c r="U32" s="50">
        <f t="shared" si="1"/>
        <v>0</v>
      </c>
      <c r="V32" s="7"/>
      <c r="W32" s="12"/>
      <c r="Y32" s="27"/>
      <c r="AD32" s="11"/>
      <c r="AF32" s="11"/>
      <c r="AH32" s="44"/>
    </row>
    <row r="33" spans="1:35" ht="30" hidden="1" customHeight="1">
      <c r="A33" s="27" t="s">
        <v>76</v>
      </c>
      <c r="B33" s="7"/>
      <c r="C33" s="11">
        <v>0</v>
      </c>
      <c r="D33" s="7"/>
      <c r="E33" s="48">
        <v>0</v>
      </c>
      <c r="F33" s="7"/>
      <c r="G33" s="111">
        <v>0</v>
      </c>
      <c r="H33" s="7"/>
      <c r="I33" s="48">
        <f t="shared" si="0"/>
        <v>0</v>
      </c>
      <c r="J33" s="7"/>
      <c r="K33" s="12"/>
      <c r="L33" s="7"/>
      <c r="M33" s="48">
        <v>0</v>
      </c>
      <c r="N33" s="7"/>
      <c r="O33" s="149">
        <v>0</v>
      </c>
      <c r="P33" s="149"/>
      <c r="Q33" s="149"/>
      <c r="R33" s="7"/>
      <c r="S33" s="48">
        <f>VLOOKUP(A33,'درآمد ناشی از فروش'!$A$7:$Q$73,17,0)</f>
        <v>0</v>
      </c>
      <c r="T33" s="7"/>
      <c r="U33" s="50">
        <f t="shared" si="1"/>
        <v>0</v>
      </c>
      <c r="V33" s="7"/>
      <c r="W33" s="12"/>
      <c r="Y33" s="27"/>
      <c r="AD33" s="11"/>
      <c r="AF33" s="11"/>
      <c r="AH33" s="44"/>
    </row>
    <row r="34" spans="1:35" ht="30" customHeight="1">
      <c r="A34" s="27" t="s">
        <v>132</v>
      </c>
      <c r="B34" s="7"/>
      <c r="C34" s="11">
        <v>0</v>
      </c>
      <c r="D34" s="7"/>
      <c r="E34" s="48">
        <f>VLOOKUP(A34,'درآمد ناشی از تغییر قیمت اوراق'!$A$7:$I$60,9,0)</f>
        <v>0</v>
      </c>
      <c r="F34" s="7"/>
      <c r="G34" s="111">
        <f>'درآمد ناشی از فروش'!I33</f>
        <v>-86426693</v>
      </c>
      <c r="H34" s="7"/>
      <c r="I34" s="48">
        <f t="shared" si="0"/>
        <v>-86426693</v>
      </c>
      <c r="J34" s="7"/>
      <c r="K34" s="12"/>
      <c r="L34" s="7"/>
      <c r="M34" s="48">
        <f>VLOOKUP(A34,'درآمد سود سهام'!$A$7:$O$42,15,0)</f>
        <v>0</v>
      </c>
      <c r="N34" s="7"/>
      <c r="O34" s="149">
        <f>VLOOKUP(A34,'درآمد ناشی از تغییر قیمت اوراق'!$A$7:$Q$55,17,0)</f>
        <v>0</v>
      </c>
      <c r="P34" s="149"/>
      <c r="Q34" s="149"/>
      <c r="R34" s="7"/>
      <c r="S34" s="48">
        <f>VLOOKUP(A34,'درآمد ناشی از فروش'!$A$7:$Q$73,17,0)</f>
        <v>-240921642</v>
      </c>
      <c r="T34" s="7"/>
      <c r="U34" s="50">
        <f t="shared" si="1"/>
        <v>-240921642</v>
      </c>
      <c r="V34" s="7"/>
      <c r="W34" s="12"/>
      <c r="AD34" s="11"/>
      <c r="AF34" s="11"/>
      <c r="AH34" s="44"/>
    </row>
    <row r="35" spans="1:35" ht="30" customHeight="1">
      <c r="A35" s="27" t="s">
        <v>29</v>
      </c>
      <c r="B35" s="7"/>
      <c r="C35" s="11">
        <f>'درآمد سود سهام'!M24</f>
        <v>0</v>
      </c>
      <c r="D35" s="7"/>
      <c r="E35" s="48">
        <f>VLOOKUP(A35,'درآمد ناشی از تغییر قیمت اوراق'!$A$7:$I$60,9,0)</f>
        <v>49747479355.580078</v>
      </c>
      <c r="F35" s="7"/>
      <c r="G35" s="111">
        <f>VLOOKUP(A35,'درآمد ناشی از فروش'!$A$7:$Q$74,9,0)</f>
        <v>2021328929</v>
      </c>
      <c r="H35" s="7"/>
      <c r="I35" s="48">
        <f t="shared" si="0"/>
        <v>51768808284.580078</v>
      </c>
      <c r="J35" s="7"/>
      <c r="K35" s="12"/>
      <c r="L35" s="7"/>
      <c r="M35" s="48">
        <f>'درآمد سود سهام'!S24</f>
        <v>80160000000</v>
      </c>
      <c r="N35" s="7"/>
      <c r="O35" s="149">
        <f>VLOOKUP(A35,'درآمد ناشی از تغییر قیمت اوراق'!$A$7:$Q$55,17,0)</f>
        <v>207518557823.58008</v>
      </c>
      <c r="P35" s="149"/>
      <c r="Q35" s="149"/>
      <c r="R35" s="7"/>
      <c r="S35" s="48">
        <f>VLOOKUP(A35,'درآمد ناشی از فروش'!$A$7:$Q$73,17,0)</f>
        <v>10128788214</v>
      </c>
      <c r="T35" s="7"/>
      <c r="U35" s="50">
        <f t="shared" si="1"/>
        <v>297807346037.58008</v>
      </c>
      <c r="V35" s="7"/>
      <c r="W35" s="12"/>
      <c r="Y35" s="19"/>
      <c r="Z35" s="19"/>
      <c r="AA35" s="19"/>
      <c r="AB35" s="87"/>
      <c r="AC35" s="19"/>
      <c r="AD35" s="52"/>
      <c r="AE35" s="19"/>
      <c r="AF35" s="52"/>
      <c r="AG35" s="19"/>
      <c r="AH35" s="80"/>
      <c r="AI35" s="80"/>
    </row>
    <row r="36" spans="1:35" ht="30" hidden="1" customHeight="1">
      <c r="A36" s="27" t="s">
        <v>26</v>
      </c>
      <c r="B36" s="7"/>
      <c r="C36" s="11">
        <v>0</v>
      </c>
      <c r="D36" s="7"/>
      <c r="E36" s="48">
        <v>0</v>
      </c>
      <c r="F36" s="7"/>
      <c r="G36" s="111">
        <v>0</v>
      </c>
      <c r="H36" s="7"/>
      <c r="I36" s="48">
        <f t="shared" si="0"/>
        <v>0</v>
      </c>
      <c r="J36" s="7"/>
      <c r="K36" s="12"/>
      <c r="L36" s="7"/>
      <c r="M36" s="48">
        <v>0</v>
      </c>
      <c r="N36" s="7"/>
      <c r="O36" s="149">
        <v>0</v>
      </c>
      <c r="P36" s="149"/>
      <c r="Q36" s="149"/>
      <c r="R36" s="7"/>
      <c r="S36" s="48">
        <f>VLOOKUP(A36,'درآمد ناشی از فروش'!$A$7:$Q$73,17,0)</f>
        <v>0</v>
      </c>
      <c r="T36" s="7"/>
      <c r="U36" s="50">
        <f t="shared" si="1"/>
        <v>0</v>
      </c>
      <c r="V36" s="7"/>
      <c r="W36" s="12"/>
    </row>
    <row r="37" spans="1:35" ht="30" customHeight="1">
      <c r="A37" s="27" t="s">
        <v>120</v>
      </c>
      <c r="B37" s="7"/>
      <c r="C37" s="11">
        <f>'درآمد سود سهام'!M35</f>
        <v>0</v>
      </c>
      <c r="D37" s="7"/>
      <c r="E37" s="48">
        <f>VLOOKUP(A37,'درآمد ناشی از تغییر قیمت اوراق'!$A$7:$I$60,9,0)</f>
        <v>-4597113722.4250031</v>
      </c>
      <c r="F37" s="7"/>
      <c r="G37" s="111">
        <f>VLOOKUP(A37,'درآمد ناشی از فروش'!$A$7:$Q$74,9,0)</f>
        <v>998541192</v>
      </c>
      <c r="H37" s="7"/>
      <c r="I37" s="48">
        <f t="shared" si="0"/>
        <v>-3598572530.4250031</v>
      </c>
      <c r="J37" s="7"/>
      <c r="K37" s="12"/>
      <c r="L37" s="7"/>
      <c r="M37" s="48">
        <f>'درآمد سود سهام'!S35</f>
        <v>0</v>
      </c>
      <c r="N37" s="7"/>
      <c r="O37" s="149">
        <f>VLOOKUP(A37,'درآمد ناشی از تغییر قیمت اوراق'!$A$7:$Q$55,17,0)</f>
        <v>7192733114.5749969</v>
      </c>
      <c r="P37" s="149"/>
      <c r="Q37" s="149"/>
      <c r="R37" s="7"/>
      <c r="S37" s="48">
        <f>VLOOKUP(A37,'درآمد ناشی از فروش'!$A$7:$Q$73,17,0)</f>
        <v>4473819224</v>
      </c>
      <c r="T37" s="7"/>
      <c r="U37" s="50">
        <f t="shared" si="1"/>
        <v>11666552338.574997</v>
      </c>
      <c r="V37" s="7"/>
      <c r="W37" s="12"/>
    </row>
    <row r="38" spans="1:35" ht="30" customHeight="1">
      <c r="A38" s="27" t="s">
        <v>127</v>
      </c>
      <c r="B38" s="7"/>
      <c r="C38" s="11">
        <v>0</v>
      </c>
      <c r="D38" s="7"/>
      <c r="E38" s="48">
        <f>VLOOKUP(A38,'درآمد ناشی از تغییر قیمت اوراق'!$A$7:$I$60,9,0)</f>
        <v>8353854606.2768021</v>
      </c>
      <c r="F38" s="7"/>
      <c r="G38" s="111">
        <f>'درآمد ناشی از فروش'!I42</f>
        <v>133753009</v>
      </c>
      <c r="H38" s="7"/>
      <c r="I38" s="48">
        <f t="shared" si="0"/>
        <v>8487607615.2768021</v>
      </c>
      <c r="J38" s="7"/>
      <c r="K38" s="12"/>
      <c r="L38" s="7"/>
      <c r="M38" s="48">
        <f>'درآمد سود سهام'!S10</f>
        <v>0</v>
      </c>
      <c r="N38" s="7"/>
      <c r="O38" s="149">
        <f>VLOOKUP(A38,'درآمد ناشی از تغییر قیمت اوراق'!$A$7:$Q$55,17,0)</f>
        <v>11148573166.276802</v>
      </c>
      <c r="P38" s="149"/>
      <c r="Q38" s="149"/>
      <c r="R38" s="7"/>
      <c r="S38" s="48">
        <f>VLOOKUP(A38,'درآمد ناشی از فروش'!$A$7:$Q$73,17,0)</f>
        <v>-328188053</v>
      </c>
      <c r="T38" s="7"/>
      <c r="U38" s="50">
        <f t="shared" si="1"/>
        <v>10820385113.276802</v>
      </c>
      <c r="V38" s="7"/>
      <c r="W38" s="12"/>
    </row>
    <row r="39" spans="1:35" ht="30" hidden="1" customHeight="1">
      <c r="A39" s="27" t="s">
        <v>77</v>
      </c>
      <c r="B39" s="7"/>
      <c r="C39" s="11">
        <v>0</v>
      </c>
      <c r="D39" s="7"/>
      <c r="E39" s="48">
        <v>0</v>
      </c>
      <c r="F39" s="7"/>
      <c r="G39" s="111">
        <v>0</v>
      </c>
      <c r="H39" s="7"/>
      <c r="I39" s="48">
        <f t="shared" si="0"/>
        <v>0</v>
      </c>
      <c r="J39" s="7"/>
      <c r="K39" s="12"/>
      <c r="L39" s="7"/>
      <c r="M39" s="48">
        <v>0</v>
      </c>
      <c r="N39" s="7"/>
      <c r="O39" s="149">
        <v>0</v>
      </c>
      <c r="P39" s="149"/>
      <c r="Q39" s="149"/>
      <c r="R39" s="7"/>
      <c r="S39" s="48">
        <f>VLOOKUP(A39,'درآمد ناشی از فروش'!$A$7:$Q$73,17,0)</f>
        <v>0</v>
      </c>
      <c r="T39" s="7"/>
      <c r="U39" s="50">
        <f t="shared" si="1"/>
        <v>0</v>
      </c>
      <c r="V39" s="7"/>
      <c r="W39" s="12"/>
    </row>
    <row r="40" spans="1:35" ht="30" customHeight="1">
      <c r="A40" s="27" t="s">
        <v>143</v>
      </c>
      <c r="B40" s="7"/>
      <c r="C40" s="11">
        <f>'درآمد سود سهام'!M30</f>
        <v>0</v>
      </c>
      <c r="D40" s="7"/>
      <c r="E40" s="48">
        <f>VLOOKUP(A40,'درآمد ناشی از تغییر قیمت اوراق'!$A$7:$I$60,9,0)</f>
        <v>15678456696.169006</v>
      </c>
      <c r="F40" s="7"/>
      <c r="G40" s="111">
        <f>'درآمد ناشی از فروش'!I21</f>
        <v>1329620486</v>
      </c>
      <c r="H40" s="7"/>
      <c r="I40" s="48">
        <f t="shared" si="0"/>
        <v>17008077182.169006</v>
      </c>
      <c r="J40" s="7"/>
      <c r="K40" s="12"/>
      <c r="L40" s="7"/>
      <c r="M40" s="48">
        <f>'درآمد سود سهام'!S30</f>
        <v>0</v>
      </c>
      <c r="N40" s="7"/>
      <c r="O40" s="149">
        <f>VLOOKUP(A40,'درآمد ناشی از تغییر قیمت اوراق'!$A$7:$Q$55,17,0)</f>
        <v>9086313863.1690063</v>
      </c>
      <c r="P40" s="149"/>
      <c r="Q40" s="149"/>
      <c r="R40" s="7"/>
      <c r="S40" s="48">
        <f>VLOOKUP(A40,'درآمد ناشی از فروش'!$A$7:$Q$73,17,0)</f>
        <v>-3926191701</v>
      </c>
      <c r="T40" s="7"/>
      <c r="U40" s="50">
        <f t="shared" si="1"/>
        <v>5160122162.1690063</v>
      </c>
      <c r="V40" s="7"/>
      <c r="W40" s="12"/>
    </row>
    <row r="41" spans="1:35" ht="30" hidden="1" customHeight="1">
      <c r="A41" s="27" t="s">
        <v>41</v>
      </c>
      <c r="B41" s="7"/>
      <c r="C41" s="11">
        <v>0</v>
      </c>
      <c r="D41" s="7"/>
      <c r="E41" s="48">
        <v>0</v>
      </c>
      <c r="F41" s="7"/>
      <c r="G41" s="111">
        <v>0</v>
      </c>
      <c r="H41" s="7"/>
      <c r="I41" s="48">
        <f t="shared" si="0"/>
        <v>0</v>
      </c>
      <c r="J41" s="7"/>
      <c r="K41" s="12"/>
      <c r="L41" s="7"/>
      <c r="M41" s="48">
        <f>VLOOKUP(A41,'درآمد سود سهام'!$A$7:$O$42,15,0)</f>
        <v>0</v>
      </c>
      <c r="N41" s="7"/>
      <c r="O41" s="149">
        <v>0</v>
      </c>
      <c r="P41" s="149"/>
      <c r="Q41" s="149"/>
      <c r="R41" s="7"/>
      <c r="S41" s="48">
        <f>VLOOKUP(A41,'درآمد ناشی از فروش'!$A$7:$Q$73,17,0)</f>
        <v>0</v>
      </c>
      <c r="T41" s="7"/>
      <c r="U41" s="50">
        <f t="shared" si="1"/>
        <v>0</v>
      </c>
      <c r="V41" s="7"/>
      <c r="W41" s="12"/>
    </row>
    <row r="42" spans="1:35" ht="30" customHeight="1">
      <c r="A42" s="27" t="s">
        <v>133</v>
      </c>
      <c r="B42" s="7"/>
      <c r="C42" s="11">
        <v>0</v>
      </c>
      <c r="D42" s="7"/>
      <c r="E42" s="48">
        <f>VLOOKUP(A42,'درآمد ناشی از تغییر قیمت اوراق'!$A$7:$I$60,9,0)</f>
        <v>15529595360.903595</v>
      </c>
      <c r="F42" s="7"/>
      <c r="G42" s="111">
        <f>VLOOKUP(A42,'درآمد ناشی از فروش'!$A$7:$Q$74,9,0)</f>
        <v>-26947261</v>
      </c>
      <c r="H42" s="7"/>
      <c r="I42" s="48">
        <f t="shared" si="0"/>
        <v>15502648099.903595</v>
      </c>
      <c r="J42" s="7"/>
      <c r="K42" s="12"/>
      <c r="L42" s="7"/>
      <c r="M42" s="48">
        <f>VLOOKUP(A42,'درآمد سود سهام'!$A$7:$O$42,15,0)</f>
        <v>0</v>
      </c>
      <c r="N42" s="7"/>
      <c r="O42" s="149">
        <f>VLOOKUP(A42,'درآمد ناشی از تغییر قیمت اوراق'!$A$7:$Q$55,17,0)</f>
        <v>13203593925.903595</v>
      </c>
      <c r="P42" s="149"/>
      <c r="Q42" s="149"/>
      <c r="R42" s="7"/>
      <c r="S42" s="48">
        <f>VLOOKUP(A42,'درآمد ناشی از فروش'!$A$7:$Q$73,17,0)</f>
        <v>-3567725287</v>
      </c>
      <c r="T42" s="7"/>
      <c r="U42" s="50">
        <f t="shared" si="1"/>
        <v>9635868638.903595</v>
      </c>
      <c r="V42" s="7"/>
      <c r="W42" s="12"/>
    </row>
    <row r="43" spans="1:35" ht="30" hidden="1" customHeight="1">
      <c r="A43" s="27" t="s">
        <v>36</v>
      </c>
      <c r="B43" s="7"/>
      <c r="C43" s="11">
        <v>0</v>
      </c>
      <c r="D43" s="7"/>
      <c r="E43" s="48">
        <v>0</v>
      </c>
      <c r="F43" s="7"/>
      <c r="G43" s="111">
        <v>0</v>
      </c>
      <c r="H43" s="7"/>
      <c r="I43" s="48">
        <f t="shared" si="0"/>
        <v>0</v>
      </c>
      <c r="J43" s="7"/>
      <c r="K43" s="12"/>
      <c r="L43" s="7"/>
      <c r="M43" s="48">
        <f>VLOOKUP(A43,'درآمد سود سهام'!$A$7:$O$42,15,0)</f>
        <v>0</v>
      </c>
      <c r="N43" s="7"/>
      <c r="O43" s="149">
        <v>0</v>
      </c>
      <c r="P43" s="149"/>
      <c r="Q43" s="149"/>
      <c r="R43" s="7"/>
      <c r="S43" s="48">
        <f>VLOOKUP(A43,'درآمد ناشی از فروش'!$A$7:$Q$73,17,0)</f>
        <v>0</v>
      </c>
      <c r="T43" s="7"/>
      <c r="U43" s="50">
        <f t="shared" si="1"/>
        <v>0</v>
      </c>
      <c r="V43" s="7"/>
      <c r="W43" s="12"/>
    </row>
    <row r="44" spans="1:35" ht="30" customHeight="1">
      <c r="A44" s="27" t="s">
        <v>24</v>
      </c>
      <c r="B44" s="7"/>
      <c r="C44" s="11">
        <f>'درآمد سود سهام'!M37</f>
        <v>0</v>
      </c>
      <c r="D44" s="7"/>
      <c r="E44" s="48">
        <f>VLOOKUP(A44,'درآمد ناشی از تغییر قیمت اوراق'!$A$7:$I$60,9,0)</f>
        <v>55193739764.053986</v>
      </c>
      <c r="F44" s="7"/>
      <c r="G44" s="111">
        <f>VLOOKUP(A44,'درآمد ناشی از فروش'!$A$7:$Q$74,9,0)</f>
        <v>3456381160</v>
      </c>
      <c r="H44" s="7"/>
      <c r="I44" s="48">
        <f t="shared" si="0"/>
        <v>58650120924.053986</v>
      </c>
      <c r="J44" s="7"/>
      <c r="K44" s="12"/>
      <c r="L44" s="7"/>
      <c r="M44" s="48">
        <f>'درآمد سود سهام'!S37</f>
        <v>0</v>
      </c>
      <c r="N44" s="7"/>
      <c r="O44" s="149">
        <f>VLOOKUP(A44,'درآمد ناشی از تغییر قیمت اوراق'!$A$7:$Q$55,17,0)</f>
        <v>78970859426.053986</v>
      </c>
      <c r="P44" s="149"/>
      <c r="Q44" s="149"/>
      <c r="R44" s="7"/>
      <c r="S44" s="48">
        <f>VLOOKUP(A44,'درآمد ناشی از فروش'!$A$7:$Q$73,17,0)</f>
        <v>8114349800</v>
      </c>
      <c r="T44" s="7"/>
      <c r="U44" s="50">
        <f t="shared" si="1"/>
        <v>87085209226.053986</v>
      </c>
      <c r="V44" s="7"/>
      <c r="W44" s="12"/>
    </row>
    <row r="45" spans="1:35" ht="30" customHeight="1">
      <c r="A45" s="27" t="s">
        <v>134</v>
      </c>
      <c r="B45" s="7"/>
      <c r="C45" s="11">
        <f>'درآمد سود سهام'!M9</f>
        <v>0</v>
      </c>
      <c r="D45" s="7"/>
      <c r="E45" s="48">
        <f>VLOOKUP(A45,'درآمد ناشی از تغییر قیمت اوراق'!$A$7:$I$60,9,0)</f>
        <v>25985580798.682007</v>
      </c>
      <c r="F45" s="7"/>
      <c r="G45" s="111">
        <f>VLOOKUP(A45,'درآمد ناشی از فروش'!$A$7:$Q$74,9,0)</f>
        <v>-1897572785</v>
      </c>
      <c r="H45" s="7"/>
      <c r="I45" s="48">
        <f t="shared" si="0"/>
        <v>24088008013.682007</v>
      </c>
      <c r="J45" s="7"/>
      <c r="K45" s="12"/>
      <c r="L45" s="7"/>
      <c r="M45" s="48">
        <f>'درآمد سود سهام'!S9</f>
        <v>10898156433</v>
      </c>
      <c r="N45" s="7"/>
      <c r="O45" s="149">
        <f>VLOOKUP(A45,'درآمد ناشی از تغییر قیمت اوراق'!$A$7:$Q$55,17,0)</f>
        <v>14981975440.682007</v>
      </c>
      <c r="P45" s="149"/>
      <c r="Q45" s="149"/>
      <c r="R45" s="7"/>
      <c r="S45" s="48">
        <f>VLOOKUP(A45,'درآمد ناشی از فروش'!$A$7:$Q$73,17,0)</f>
        <v>-5265071145</v>
      </c>
      <c r="T45" s="7"/>
      <c r="U45" s="50">
        <f t="shared" si="1"/>
        <v>20615060728.682007</v>
      </c>
      <c r="V45" s="7"/>
      <c r="W45" s="12"/>
    </row>
    <row r="46" spans="1:35" ht="30" customHeight="1">
      <c r="A46" s="27" t="s">
        <v>135</v>
      </c>
      <c r="B46" s="7"/>
      <c r="C46" s="11">
        <f>'درآمد سود سهام'!M14</f>
        <v>0</v>
      </c>
      <c r="D46" s="7"/>
      <c r="E46" s="48">
        <f>VLOOKUP(A46,'درآمد ناشی از تغییر قیمت اوراق'!$A$7:$I$60,9,0)</f>
        <v>10275269271.385986</v>
      </c>
      <c r="F46" s="7"/>
      <c r="G46" s="111">
        <f>VLOOKUP(A46,'درآمد ناشی از فروش'!$A$7:$Q$74,9,0)</f>
        <v>2650345324</v>
      </c>
      <c r="H46" s="7"/>
      <c r="I46" s="48">
        <f t="shared" si="0"/>
        <v>12925614595.385986</v>
      </c>
      <c r="J46" s="7"/>
      <c r="K46" s="12"/>
      <c r="L46" s="7"/>
      <c r="M46" s="48">
        <f>'درآمد سود سهام'!S14</f>
        <v>11538654515</v>
      </c>
      <c r="N46" s="7"/>
      <c r="O46" s="149">
        <f>VLOOKUP(A46,'درآمد ناشی از تغییر قیمت اوراق'!$A$7:$Q$55,17,0)</f>
        <v>54554601727.385986</v>
      </c>
      <c r="P46" s="149"/>
      <c r="Q46" s="149"/>
      <c r="R46" s="7"/>
      <c r="S46" s="48">
        <f>VLOOKUP(A46,'درآمد ناشی از فروش'!$A$7:$Q$73,17,0)</f>
        <v>19406808209</v>
      </c>
      <c r="T46" s="7"/>
      <c r="U46" s="50">
        <f t="shared" si="1"/>
        <v>85500064451.385986</v>
      </c>
      <c r="V46" s="7"/>
      <c r="W46" s="12"/>
    </row>
    <row r="47" spans="1:35" ht="30" customHeight="1">
      <c r="A47" s="27" t="s">
        <v>16</v>
      </c>
      <c r="B47" s="7"/>
      <c r="C47" s="11">
        <f>'درآمد سود سهام'!M17</f>
        <v>0</v>
      </c>
      <c r="D47" s="7"/>
      <c r="E47" s="48">
        <f>VLOOKUP(A47,'درآمد ناشی از تغییر قیمت اوراق'!$A$7:$I$60,9,0)</f>
        <v>-12183559076.075897</v>
      </c>
      <c r="F47" s="7"/>
      <c r="G47" s="111">
        <f>VLOOKUP(A47,'درآمد ناشی از فروش'!$A$7:$Q$74,9,0)</f>
        <v>12367136690</v>
      </c>
      <c r="H47" s="7"/>
      <c r="I47" s="48">
        <f t="shared" si="0"/>
        <v>183577613.92410278</v>
      </c>
      <c r="J47" s="7"/>
      <c r="K47" s="12"/>
      <c r="L47" s="7"/>
      <c r="M47" s="48">
        <f>'درآمد سود سهام'!S17</f>
        <v>3981808891</v>
      </c>
      <c r="N47" s="7"/>
      <c r="O47" s="149">
        <f>VLOOKUP(A47,'درآمد ناشی از تغییر قیمت اوراق'!$A$7:$Q$55,17,0)</f>
        <v>18960736538.924103</v>
      </c>
      <c r="P47" s="149"/>
      <c r="Q47" s="149"/>
      <c r="R47" s="7"/>
      <c r="S47" s="48">
        <f>VLOOKUP(A47,'درآمد ناشی از فروش'!$A$7:$Q$73,17,0)</f>
        <v>13134169830</v>
      </c>
      <c r="T47" s="7"/>
      <c r="U47" s="50">
        <f t="shared" si="1"/>
        <v>36076715259.924103</v>
      </c>
      <c r="V47" s="7"/>
      <c r="W47" s="12"/>
    </row>
    <row r="48" spans="1:35" ht="30" customHeight="1">
      <c r="A48" s="27" t="s">
        <v>19</v>
      </c>
      <c r="B48" s="7"/>
      <c r="C48" s="11">
        <f>'درآمد سود سهام'!M18</f>
        <v>0</v>
      </c>
      <c r="D48" s="7"/>
      <c r="E48" s="48">
        <f>VLOOKUP(A48,'درآمد ناشی از تغییر قیمت اوراق'!$A$7:$I$60,9,0)</f>
        <v>58711060678.840027</v>
      </c>
      <c r="F48" s="7"/>
      <c r="G48" s="111">
        <f>'درآمد ناشی از فروش'!I45</f>
        <v>6298649819</v>
      </c>
      <c r="H48" s="7"/>
      <c r="I48" s="48">
        <f t="shared" si="0"/>
        <v>65009710497.840027</v>
      </c>
      <c r="J48" s="7"/>
      <c r="K48" s="12"/>
      <c r="L48" s="7"/>
      <c r="M48" s="48">
        <f>'درآمد سود سهام'!S18</f>
        <v>47956268928</v>
      </c>
      <c r="N48" s="7"/>
      <c r="O48" s="149">
        <f>VLOOKUP(A48,'درآمد ناشی از تغییر قیمت اوراق'!$A$7:$Q$55,17,0)</f>
        <v>56197899523.840027</v>
      </c>
      <c r="P48" s="149"/>
      <c r="Q48" s="149"/>
      <c r="R48" s="7"/>
      <c r="S48" s="48">
        <f>VLOOKUP(A48,'درآمد ناشی از فروش'!$A$7:$Q$73,17,0)</f>
        <v>6924853951</v>
      </c>
      <c r="T48" s="7"/>
      <c r="U48" s="50">
        <f t="shared" si="1"/>
        <v>111079022402.84003</v>
      </c>
      <c r="V48" s="7"/>
      <c r="W48" s="12"/>
    </row>
    <row r="49" spans="1:25" ht="30" hidden="1" customHeight="1">
      <c r="A49" s="27" t="s">
        <v>15</v>
      </c>
      <c r="B49" s="7"/>
      <c r="C49" s="11">
        <v>0</v>
      </c>
      <c r="D49" s="7"/>
      <c r="E49" s="48">
        <f>VLOOKUP(A49,'درآمد ناشی از تغییر قیمت اوراق'!$A$7:$I$60,9,0)</f>
        <v>0</v>
      </c>
      <c r="F49" s="7"/>
      <c r="G49" s="111">
        <f>'درآمد ناشی از فروش'!I60</f>
        <v>0</v>
      </c>
      <c r="H49" s="7"/>
      <c r="I49" s="48">
        <f t="shared" si="0"/>
        <v>0</v>
      </c>
      <c r="J49" s="7"/>
      <c r="K49" s="12"/>
      <c r="L49" s="7"/>
      <c r="M49" s="48">
        <f>VLOOKUP(A49,'درآمد سود سهام'!$A$7:$O$42,15,0)</f>
        <v>0</v>
      </c>
      <c r="N49" s="7"/>
      <c r="O49" s="149">
        <f>VLOOKUP(A49,'درآمد ناشی از تغییر قیمت اوراق'!$A$7:$Q$55,17,0)</f>
        <v>0</v>
      </c>
      <c r="P49" s="149"/>
      <c r="Q49" s="149"/>
      <c r="R49" s="7"/>
      <c r="S49" s="48">
        <f>'درآمد ناشی از فروش'!Q60</f>
        <v>0</v>
      </c>
      <c r="T49" s="7"/>
      <c r="U49" s="50">
        <f t="shared" si="1"/>
        <v>0</v>
      </c>
      <c r="V49" s="7"/>
      <c r="W49" s="12"/>
    </row>
    <row r="50" spans="1:25" ht="30" customHeight="1">
      <c r="A50" s="27" t="s">
        <v>157</v>
      </c>
      <c r="B50" s="7"/>
      <c r="C50" s="11">
        <v>0</v>
      </c>
      <c r="D50" s="7"/>
      <c r="E50" s="48">
        <f>'درآمد ناشی از تغییر قیمت اوراق'!I28</f>
        <v>0</v>
      </c>
      <c r="F50" s="7"/>
      <c r="G50" s="111">
        <f>'درآمد ناشی از فروش'!I37</f>
        <v>0</v>
      </c>
      <c r="H50" s="7"/>
      <c r="I50" s="48">
        <f t="shared" si="0"/>
        <v>0</v>
      </c>
      <c r="J50" s="7"/>
      <c r="K50" s="12"/>
      <c r="L50" s="7"/>
      <c r="M50" s="48">
        <v>0</v>
      </c>
      <c r="N50" s="7"/>
      <c r="O50" s="149">
        <f>'درآمد ناشی از تغییر قیمت اوراق'!Q28</f>
        <v>0</v>
      </c>
      <c r="P50" s="149"/>
      <c r="Q50" s="149"/>
      <c r="R50" s="7"/>
      <c r="S50" s="48">
        <f>VLOOKUP(A50,'درآمد ناشی از فروش'!$A$7:$Q$73,17,0)</f>
        <v>-742834856</v>
      </c>
      <c r="T50" s="7"/>
      <c r="U50" s="50">
        <f t="shared" si="1"/>
        <v>-742834856</v>
      </c>
      <c r="V50" s="7"/>
      <c r="W50" s="12"/>
    </row>
    <row r="51" spans="1:25" ht="30" hidden="1" customHeight="1">
      <c r="A51" s="27" t="s">
        <v>119</v>
      </c>
      <c r="B51" s="7"/>
      <c r="C51" s="11">
        <v>0</v>
      </c>
      <c r="D51" s="7"/>
      <c r="E51" s="48">
        <v>0</v>
      </c>
      <c r="F51" s="7"/>
      <c r="G51" s="111">
        <v>0</v>
      </c>
      <c r="H51" s="7"/>
      <c r="I51" s="48">
        <f t="shared" si="0"/>
        <v>0</v>
      </c>
      <c r="J51" s="7"/>
      <c r="K51" s="12"/>
      <c r="L51" s="7"/>
      <c r="M51" s="48">
        <v>0</v>
      </c>
      <c r="N51" s="7"/>
      <c r="O51" s="149">
        <v>0</v>
      </c>
      <c r="P51" s="149"/>
      <c r="Q51" s="149"/>
      <c r="R51" s="7"/>
      <c r="S51" s="48">
        <f>VLOOKUP(A51,'درآمد ناشی از فروش'!$A$7:$Q$73,17,0)</f>
        <v>0</v>
      </c>
      <c r="T51" s="7"/>
      <c r="U51" s="50">
        <f t="shared" si="1"/>
        <v>0</v>
      </c>
      <c r="V51" s="7"/>
      <c r="W51" s="12"/>
    </row>
    <row r="52" spans="1:25" ht="30" customHeight="1">
      <c r="A52" s="27" t="s">
        <v>30</v>
      </c>
      <c r="B52" s="7"/>
      <c r="C52" s="11">
        <f>'درآمد سود سهام'!M29</f>
        <v>0</v>
      </c>
      <c r="D52" s="7"/>
      <c r="E52" s="48">
        <f>VLOOKUP(A52,'درآمد ناشی از تغییر قیمت اوراق'!$A$7:$I$60,9,0)</f>
        <v>59235189570.997009</v>
      </c>
      <c r="F52" s="7"/>
      <c r="G52" s="111">
        <f>VLOOKUP(A52,'درآمد ناشی از فروش'!$A$7:$Q$74,9,0)</f>
        <v>1631356720</v>
      </c>
      <c r="H52" s="7"/>
      <c r="I52" s="48">
        <f t="shared" si="0"/>
        <v>60866546290.997009</v>
      </c>
      <c r="J52" s="7"/>
      <c r="K52" s="12"/>
      <c r="L52" s="7"/>
      <c r="M52" s="48">
        <f>'درآمد سود سهام'!S29</f>
        <v>0</v>
      </c>
      <c r="N52" s="7"/>
      <c r="O52" s="149">
        <f>VLOOKUP(A52,'درآمد ناشی از تغییر قیمت اوراق'!$A$7:$Q$55,17,0)</f>
        <v>47093011221.997009</v>
      </c>
      <c r="P52" s="149"/>
      <c r="Q52" s="149"/>
      <c r="R52" s="7"/>
      <c r="S52" s="48">
        <f>VLOOKUP(A52,'درآمد ناشی از فروش'!$A$7:$Q$73,17,0)</f>
        <v>-9862139576</v>
      </c>
      <c r="T52" s="7"/>
      <c r="U52" s="50">
        <f t="shared" si="1"/>
        <v>37230871645.997009</v>
      </c>
      <c r="V52" s="7"/>
      <c r="W52" s="12"/>
    </row>
    <row r="53" spans="1:25" ht="30" customHeight="1">
      <c r="A53" s="27" t="s">
        <v>136</v>
      </c>
      <c r="B53" s="7"/>
      <c r="C53" s="11">
        <f>'درآمد سود سهام'!M13</f>
        <v>0</v>
      </c>
      <c r="D53" s="7"/>
      <c r="E53" s="48">
        <f>VLOOKUP(A53,'درآمد ناشی از تغییر قیمت اوراق'!$A$7:$I$60,9,0)</f>
        <v>86691456091.382996</v>
      </c>
      <c r="F53" s="7"/>
      <c r="G53" s="111">
        <f>'درآمد ناشی از فروش'!I34</f>
        <v>2676375716</v>
      </c>
      <c r="H53" s="7"/>
      <c r="I53" s="48">
        <f t="shared" si="0"/>
        <v>89367831807.382996</v>
      </c>
      <c r="J53" s="7"/>
      <c r="K53" s="12"/>
      <c r="L53" s="7"/>
      <c r="M53" s="48">
        <f>'درآمد سود سهام'!S13</f>
        <v>0</v>
      </c>
      <c r="N53" s="7"/>
      <c r="O53" s="149">
        <f>VLOOKUP(A53,'درآمد ناشی از تغییر قیمت اوراق'!$A$7:$Q$55,17,0)</f>
        <v>99020320568.382996</v>
      </c>
      <c r="P53" s="149"/>
      <c r="Q53" s="149"/>
      <c r="R53" s="7"/>
      <c r="S53" s="48">
        <f>'درآمد ناشی از فروش'!Q34</f>
        <v>2496405256</v>
      </c>
      <c r="T53" s="7"/>
      <c r="U53" s="50">
        <f t="shared" si="1"/>
        <v>101516725824.383</v>
      </c>
      <c r="V53" s="7"/>
      <c r="W53" s="12"/>
    </row>
    <row r="54" spans="1:25" ht="30" hidden="1" customHeight="1">
      <c r="A54" s="27" t="s">
        <v>114</v>
      </c>
      <c r="B54" s="7"/>
      <c r="C54" s="11">
        <v>0</v>
      </c>
      <c r="D54" s="7"/>
      <c r="E54" s="48">
        <v>0</v>
      </c>
      <c r="F54" s="7"/>
      <c r="G54" s="111">
        <v>0</v>
      </c>
      <c r="H54" s="7"/>
      <c r="I54" s="48">
        <f t="shared" si="0"/>
        <v>0</v>
      </c>
      <c r="J54" s="7"/>
      <c r="K54" s="12"/>
      <c r="L54" s="7"/>
      <c r="M54" s="48">
        <v>0</v>
      </c>
      <c r="N54" s="7"/>
      <c r="O54" s="149">
        <v>0</v>
      </c>
      <c r="P54" s="149"/>
      <c r="Q54" s="149"/>
      <c r="R54" s="7"/>
      <c r="S54" s="48">
        <f>VLOOKUP(A54,'درآمد ناشی از فروش'!$A$7:$Q$73,17,0)</f>
        <v>0</v>
      </c>
      <c r="T54" s="7"/>
      <c r="U54" s="50">
        <f t="shared" si="1"/>
        <v>0</v>
      </c>
      <c r="V54" s="7"/>
      <c r="W54" s="12"/>
    </row>
    <row r="55" spans="1:25" ht="30" customHeight="1">
      <c r="A55" s="27" t="s">
        <v>123</v>
      </c>
      <c r="B55" s="7"/>
      <c r="C55" s="11">
        <v>0</v>
      </c>
      <c r="D55" s="7"/>
      <c r="E55" s="48">
        <f>VLOOKUP(A55,'درآمد ناشی از تغییر قیمت اوراق'!$A$11:$I$60,9,0)</f>
        <v>0</v>
      </c>
      <c r="F55" s="7"/>
      <c r="G55" s="111">
        <f>'درآمد ناشی از فروش'!I71</f>
        <v>0</v>
      </c>
      <c r="H55" s="7"/>
      <c r="I55" s="48">
        <f t="shared" si="0"/>
        <v>0</v>
      </c>
      <c r="J55" s="7"/>
      <c r="K55" s="12"/>
      <c r="L55" s="7"/>
      <c r="M55" s="11">
        <v>0</v>
      </c>
      <c r="N55" s="7"/>
      <c r="O55" s="149">
        <f>VLOOKUP(A55,'درآمد ناشی از تغییر قیمت اوراق'!$A$7:$Q$55,17,0)</f>
        <v>0</v>
      </c>
      <c r="P55" s="149"/>
      <c r="Q55" s="149"/>
      <c r="R55" s="7"/>
      <c r="S55" s="48">
        <f>'درآمد ناشی از فروش'!Q71</f>
        <v>-1218507337</v>
      </c>
      <c r="T55" s="7"/>
      <c r="U55" s="50">
        <f t="shared" si="1"/>
        <v>-1218507337</v>
      </c>
      <c r="V55" s="7"/>
      <c r="W55" s="12"/>
    </row>
    <row r="56" spans="1:25" ht="30" hidden="1" customHeight="1">
      <c r="A56" s="27" t="s">
        <v>122</v>
      </c>
      <c r="B56" s="7"/>
      <c r="C56" s="11">
        <v>0</v>
      </c>
      <c r="D56" s="7"/>
      <c r="E56" s="48">
        <f>VLOOKUP(A56,'درآمد ناشی از تغییر قیمت اوراق'!$A$11:$I$60,9,0)</f>
        <v>0</v>
      </c>
      <c r="F56" s="7"/>
      <c r="G56" s="111">
        <f>'درآمد ناشی از فروش'!I56</f>
        <v>0</v>
      </c>
      <c r="H56" s="7"/>
      <c r="I56" s="48">
        <f t="shared" si="0"/>
        <v>0</v>
      </c>
      <c r="J56" s="7"/>
      <c r="K56" s="12"/>
      <c r="L56" s="7"/>
      <c r="M56" s="11">
        <v>0</v>
      </c>
      <c r="N56" s="7"/>
      <c r="O56" s="149">
        <f>VLOOKUP(A56,'درآمد ناشی از تغییر قیمت اوراق'!$A$7:$Q$55,17,0)</f>
        <v>0</v>
      </c>
      <c r="P56" s="149"/>
      <c r="Q56" s="149"/>
      <c r="R56" s="7"/>
      <c r="S56" s="48">
        <f>'درآمد ناشی از فروش'!Q56</f>
        <v>0</v>
      </c>
      <c r="T56" s="7"/>
      <c r="U56" s="50">
        <f t="shared" si="1"/>
        <v>0</v>
      </c>
      <c r="V56" s="7"/>
      <c r="W56" s="12"/>
    </row>
    <row r="57" spans="1:25" ht="30" customHeight="1">
      <c r="A57" s="27" t="s">
        <v>138</v>
      </c>
      <c r="B57" s="7"/>
      <c r="C57" s="11">
        <v>0</v>
      </c>
      <c r="D57" s="7"/>
      <c r="E57" s="48">
        <f>VLOOKUP(A57,'درآمد ناشی از تغییر قیمت اوراق'!$A$11:$I$60,9,0)</f>
        <v>34239696426.799988</v>
      </c>
      <c r="F57" s="7"/>
      <c r="G57" s="111">
        <f>VLOOKUP(A57,'درآمد ناشی از فروش'!$A$7:$Q$74,9,0)</f>
        <v>-11922740131</v>
      </c>
      <c r="H57" s="7"/>
      <c r="I57" s="48">
        <f t="shared" si="0"/>
        <v>22316956295.799988</v>
      </c>
      <c r="J57" s="7"/>
      <c r="K57" s="12"/>
      <c r="L57" s="7"/>
      <c r="M57" s="11">
        <v>0</v>
      </c>
      <c r="N57" s="7"/>
      <c r="O57" s="149">
        <f>VLOOKUP(A57,'درآمد ناشی از تغییر قیمت اوراق'!$A$7:$Q$55,17,0)</f>
        <v>-35798116916.200012</v>
      </c>
      <c r="P57" s="149"/>
      <c r="Q57" s="149"/>
      <c r="R57" s="7"/>
      <c r="S57" s="48">
        <f>VLOOKUP(A57,'درآمد ناشی از فروش'!$A$7:$Q$73,17,0)</f>
        <v>-41868628720</v>
      </c>
      <c r="T57" s="7"/>
      <c r="U57" s="50">
        <f t="shared" si="1"/>
        <v>-77666745636.200012</v>
      </c>
      <c r="V57" s="7"/>
      <c r="W57" s="12"/>
    </row>
    <row r="58" spans="1:25" ht="30" hidden="1" customHeight="1">
      <c r="A58" s="27" t="s">
        <v>139</v>
      </c>
      <c r="B58" s="7"/>
      <c r="C58" s="11">
        <v>0</v>
      </c>
      <c r="D58" s="7"/>
      <c r="E58" s="48">
        <f>VLOOKUP(A58,'درآمد ناشی از تغییر قیمت اوراق'!$A$11:$I$60,9,0)</f>
        <v>0</v>
      </c>
      <c r="F58" s="7"/>
      <c r="G58" s="111">
        <f>'درآمد ناشی از فروش'!I52</f>
        <v>0</v>
      </c>
      <c r="H58" s="7"/>
      <c r="I58" s="48">
        <f t="shared" si="0"/>
        <v>0</v>
      </c>
      <c r="J58" s="7"/>
      <c r="K58" s="12"/>
      <c r="L58" s="7"/>
      <c r="M58" s="11">
        <v>0</v>
      </c>
      <c r="N58" s="7"/>
      <c r="O58" s="149">
        <f>VLOOKUP(A58,'درآمد ناشی از تغییر قیمت اوراق'!$A$7:$Q$55,17,0)</f>
        <v>0</v>
      </c>
      <c r="P58" s="149"/>
      <c r="Q58" s="149"/>
      <c r="R58" s="7"/>
      <c r="S58" s="48">
        <f>VLOOKUP(A58,'درآمد ناشی از فروش'!$A$7:$Q$73,17,0)</f>
        <v>0</v>
      </c>
      <c r="T58" s="7"/>
      <c r="U58" s="50">
        <f t="shared" si="1"/>
        <v>0</v>
      </c>
      <c r="V58" s="7"/>
      <c r="W58" s="12"/>
    </row>
    <row r="59" spans="1:25" ht="30" customHeight="1">
      <c r="A59" s="27" t="s">
        <v>140</v>
      </c>
      <c r="B59" s="7"/>
      <c r="C59" s="11">
        <v>0</v>
      </c>
      <c r="D59" s="7"/>
      <c r="E59" s="48">
        <f>VLOOKUP(A59,'درآمد ناشی از تغییر قیمت اوراق'!$A$11:$I$60,9,0)</f>
        <v>0</v>
      </c>
      <c r="F59" s="7"/>
      <c r="G59" s="111">
        <f>'درآمد ناشی از فروش'!I50</f>
        <v>0</v>
      </c>
      <c r="H59" s="7"/>
      <c r="I59" s="48">
        <f t="shared" si="0"/>
        <v>0</v>
      </c>
      <c r="J59" s="7"/>
      <c r="K59" s="12"/>
      <c r="L59" s="7"/>
      <c r="M59" s="11">
        <v>0</v>
      </c>
      <c r="N59" s="7"/>
      <c r="O59" s="149">
        <f>VLOOKUP(A59,'درآمد ناشی از تغییر قیمت اوراق'!$A$7:$Q$55,17,0)</f>
        <v>0</v>
      </c>
      <c r="P59" s="149"/>
      <c r="Q59" s="149"/>
      <c r="R59" s="7"/>
      <c r="S59" s="48">
        <f>VLOOKUP(A59,'درآمد ناشی از فروش'!$A$7:$Q$73,17,0)</f>
        <v>-751610067</v>
      </c>
      <c r="T59" s="7"/>
      <c r="U59" s="50">
        <f t="shared" si="1"/>
        <v>-751610067</v>
      </c>
      <c r="V59" s="7"/>
      <c r="W59" s="12"/>
      <c r="Y59" s="11"/>
    </row>
    <row r="60" spans="1:25" ht="30" customHeight="1">
      <c r="A60" s="27" t="s">
        <v>141</v>
      </c>
      <c r="B60" s="7"/>
      <c r="C60" s="11">
        <v>0</v>
      </c>
      <c r="D60" s="7"/>
      <c r="E60" s="48">
        <f>VLOOKUP(A60,'درآمد ناشی از تغییر قیمت اوراق'!$A$11:$I$60,9,0)</f>
        <v>27850290.499199867</v>
      </c>
      <c r="F60" s="7"/>
      <c r="G60" s="111">
        <f>'درآمد ناشی از فروش'!I70</f>
        <v>0</v>
      </c>
      <c r="H60" s="7"/>
      <c r="I60" s="48">
        <f t="shared" si="0"/>
        <v>27850290.499199867</v>
      </c>
      <c r="J60" s="7"/>
      <c r="K60" s="12"/>
      <c r="L60" s="7"/>
      <c r="M60" s="11">
        <v>0</v>
      </c>
      <c r="N60" s="7"/>
      <c r="O60" s="149">
        <f>VLOOKUP(A60,'درآمد ناشی از تغییر قیمت اوراق'!$A$7:$Q$55,17,0)</f>
        <v>627397912.49919987</v>
      </c>
      <c r="P60" s="149"/>
      <c r="Q60" s="149"/>
      <c r="R60" s="7"/>
      <c r="S60" s="48">
        <f>'درآمد ناشی از فروش'!Q70</f>
        <v>332687890</v>
      </c>
      <c r="T60" s="7"/>
      <c r="U60" s="50">
        <f t="shared" si="1"/>
        <v>960085802.49919987</v>
      </c>
      <c r="V60" s="7"/>
      <c r="W60" s="12"/>
      <c r="Y60" s="11"/>
    </row>
    <row r="61" spans="1:25" ht="30" customHeight="1">
      <c r="A61" s="27" t="s">
        <v>145</v>
      </c>
      <c r="B61" s="7"/>
      <c r="C61" s="11">
        <v>0</v>
      </c>
      <c r="D61" s="7"/>
      <c r="E61" s="48">
        <f>VLOOKUP(A61,'درآمد ناشی از تغییر قیمت اوراق'!$A$11:$I$60,9,0)</f>
        <v>0</v>
      </c>
      <c r="F61" s="7"/>
      <c r="G61" s="111">
        <f>'درآمد ناشی از فروش'!I58</f>
        <v>0</v>
      </c>
      <c r="H61" s="7"/>
      <c r="I61" s="48">
        <f t="shared" si="0"/>
        <v>0</v>
      </c>
      <c r="J61" s="7"/>
      <c r="K61" s="12"/>
      <c r="L61" s="7"/>
      <c r="M61" s="11">
        <v>0</v>
      </c>
      <c r="N61" s="7"/>
      <c r="O61" s="149">
        <f>VLOOKUP(A61,'درآمد ناشی از تغییر قیمت اوراق'!$A$7:$Q$55,17,0)</f>
        <v>0</v>
      </c>
      <c r="P61" s="149"/>
      <c r="Q61" s="149"/>
      <c r="R61" s="7"/>
      <c r="S61" s="48">
        <f>'درآمد ناشی از فروش'!Q58</f>
        <v>1340206310</v>
      </c>
      <c r="T61" s="7"/>
      <c r="U61" s="50">
        <f t="shared" si="1"/>
        <v>1340206310</v>
      </c>
      <c r="V61" s="7"/>
      <c r="W61" s="12"/>
      <c r="Y61" s="11"/>
    </row>
    <row r="62" spans="1:25" ht="30" customHeight="1">
      <c r="A62" s="27" t="s">
        <v>142</v>
      </c>
      <c r="B62" s="7"/>
      <c r="C62" s="11">
        <f>'درآمد سود سهام'!M33</f>
        <v>0</v>
      </c>
      <c r="D62" s="7"/>
      <c r="E62" s="48">
        <f>VLOOKUP(A62,'درآمد ناشی از تغییر قیمت اوراق'!$A$11:$I$60,9,0)</f>
        <v>5562049929.7111969</v>
      </c>
      <c r="F62" s="7"/>
      <c r="G62" s="111">
        <f>'درآمد ناشی از فروش'!I55</f>
        <v>2692423955</v>
      </c>
      <c r="H62" s="7"/>
      <c r="I62" s="48">
        <f t="shared" si="0"/>
        <v>8254473884.7111969</v>
      </c>
      <c r="J62" s="7"/>
      <c r="K62" s="12"/>
      <c r="L62" s="7"/>
      <c r="M62" s="11">
        <f>'درآمد سود سهام'!S33</f>
        <v>0</v>
      </c>
      <c r="N62" s="7"/>
      <c r="O62" s="149">
        <f>VLOOKUP(A62,'درآمد ناشی از تغییر قیمت اوراق'!$A$7:$Q$55,17,0)</f>
        <v>12956923152.711197</v>
      </c>
      <c r="P62" s="149"/>
      <c r="Q62" s="149"/>
      <c r="R62" s="7"/>
      <c r="S62" s="48">
        <f>'درآمد ناشی از فروش'!Q55</f>
        <v>9761575051</v>
      </c>
      <c r="T62" s="7"/>
      <c r="U62" s="50">
        <f>M62+O62+S62</f>
        <v>22718498203.711197</v>
      </c>
      <c r="V62" s="7"/>
      <c r="W62" s="12"/>
      <c r="Y62" s="11"/>
    </row>
    <row r="63" spans="1:25" ht="30" customHeight="1">
      <c r="A63" s="27" t="s">
        <v>147</v>
      </c>
      <c r="B63" s="7"/>
      <c r="C63" s="11">
        <f>'درآمد سود سهام'!M38</f>
        <v>0</v>
      </c>
      <c r="D63" s="7"/>
      <c r="E63" s="48">
        <f>VLOOKUP(A63,'درآمد ناشی از تغییر قیمت اوراق'!$A$11:$I$60,9,0)</f>
        <v>7522174831.8984985</v>
      </c>
      <c r="F63" s="7"/>
      <c r="G63" s="111">
        <f>'درآمد ناشی از فروش'!I61</f>
        <v>-1927699010</v>
      </c>
      <c r="H63" s="7"/>
      <c r="I63" s="48">
        <f t="shared" si="0"/>
        <v>5594475821.8984985</v>
      </c>
      <c r="J63" s="7"/>
      <c r="K63" s="12"/>
      <c r="L63" s="7"/>
      <c r="M63" s="11">
        <f>'درآمد سود سهام'!S38</f>
        <v>5711628000</v>
      </c>
      <c r="N63" s="7"/>
      <c r="O63" s="149">
        <f>VLOOKUP(A63,'درآمد ناشی از تغییر قیمت اوراق'!$A$7:$Q$55,17,0)</f>
        <v>-3482176575.1015015</v>
      </c>
      <c r="P63" s="149"/>
      <c r="Q63" s="149"/>
      <c r="R63" s="7"/>
      <c r="S63" s="48">
        <f>'درآمد ناشی از فروش'!Q61</f>
        <v>-3220420788</v>
      </c>
      <c r="T63" s="7"/>
      <c r="U63" s="50">
        <f>M63+O63+S63</f>
        <v>-990969363.10150146</v>
      </c>
      <c r="V63" s="7"/>
      <c r="W63" s="12"/>
      <c r="Y63" s="11"/>
    </row>
    <row r="64" spans="1:25" ht="30" customHeight="1">
      <c r="A64" s="27" t="s">
        <v>176</v>
      </c>
      <c r="B64" s="7"/>
      <c r="C64" s="11">
        <f>'درآمد سود سهام'!M40</f>
        <v>0</v>
      </c>
      <c r="D64" s="7"/>
      <c r="E64" s="48">
        <f>'درآمد ناشی از تغییر قیمت اوراق'!I46</f>
        <v>78559729.753199577</v>
      </c>
      <c r="F64" s="7"/>
      <c r="G64" s="111">
        <f>'درآمد ناشی از فروش'!I68</f>
        <v>0</v>
      </c>
      <c r="H64" s="7"/>
      <c r="I64" s="48">
        <f t="shared" si="0"/>
        <v>78559729.753199577</v>
      </c>
      <c r="J64" s="7"/>
      <c r="K64" s="12"/>
      <c r="L64" s="7"/>
      <c r="M64" s="11">
        <f>'درآمد سود سهام'!S40</f>
        <v>0</v>
      </c>
      <c r="N64" s="7"/>
      <c r="O64" s="149">
        <f>'درآمد ناشی از تغییر قیمت اوراق'!Q46</f>
        <v>78559729.753199577</v>
      </c>
      <c r="P64" s="149"/>
      <c r="Q64" s="149"/>
      <c r="R64" s="7"/>
      <c r="S64" s="48">
        <f>'درآمد ناشی از فروش'!Q68</f>
        <v>-2852237913</v>
      </c>
      <c r="T64" s="7"/>
      <c r="U64" s="50">
        <f t="shared" ref="U64:U74" si="2">M64+O64+S64</f>
        <v>-2773678183.2468004</v>
      </c>
      <c r="V64" s="7"/>
      <c r="W64" s="12"/>
      <c r="Y64" s="11"/>
    </row>
    <row r="65" spans="1:35" ht="30" hidden="1" customHeight="1">
      <c r="A65" s="27" t="s">
        <v>179</v>
      </c>
      <c r="B65" s="7"/>
      <c r="C65" s="11">
        <v>0</v>
      </c>
      <c r="D65" s="7"/>
      <c r="E65" s="48">
        <f>'درآمد ناشی از تغییر قیمت اوراق'!I51</f>
        <v>0</v>
      </c>
      <c r="F65" s="7"/>
      <c r="G65" s="111">
        <f>'درآمد ناشی از فروش'!I59</f>
        <v>0</v>
      </c>
      <c r="H65" s="7"/>
      <c r="I65" s="48">
        <f t="shared" si="0"/>
        <v>0</v>
      </c>
      <c r="J65" s="7"/>
      <c r="K65" s="12"/>
      <c r="L65" s="7"/>
      <c r="M65" s="11">
        <v>0</v>
      </c>
      <c r="N65" s="7"/>
      <c r="O65" s="149">
        <f>'درآمد ناشی از تغییر قیمت اوراق'!Q51</f>
        <v>0</v>
      </c>
      <c r="P65" s="149"/>
      <c r="Q65" s="149"/>
      <c r="R65" s="7"/>
      <c r="S65" s="48">
        <f>'درآمد ناشی از فروش'!Q59</f>
        <v>0</v>
      </c>
      <c r="T65" s="7"/>
      <c r="U65" s="50">
        <f t="shared" si="2"/>
        <v>0</v>
      </c>
      <c r="V65" s="7"/>
      <c r="W65" s="12"/>
      <c r="Y65" s="11"/>
    </row>
    <row r="66" spans="1:35" ht="30" customHeight="1">
      <c r="A66" s="27" t="s">
        <v>187</v>
      </c>
      <c r="B66" s="7"/>
      <c r="C66" s="11">
        <v>0</v>
      </c>
      <c r="D66" s="7"/>
      <c r="E66" s="48">
        <f>'درآمد ناشی از تغییر قیمت اوراق'!I45</f>
        <v>0</v>
      </c>
      <c r="F66" s="7"/>
      <c r="G66" s="111">
        <f>'درآمد ناشی از فروش'!I62</f>
        <v>0</v>
      </c>
      <c r="H66" s="7"/>
      <c r="I66" s="48">
        <f t="shared" si="0"/>
        <v>0</v>
      </c>
      <c r="J66" s="7"/>
      <c r="K66" s="12"/>
      <c r="L66" s="7"/>
      <c r="M66" s="11">
        <v>0</v>
      </c>
      <c r="N66" s="7"/>
      <c r="O66" s="149">
        <f>'درآمد ناشی از تغییر قیمت اوراق'!Q45</f>
        <v>0</v>
      </c>
      <c r="P66" s="149"/>
      <c r="Q66" s="149"/>
      <c r="R66" s="7"/>
      <c r="S66" s="48">
        <f>'درآمد ناشی از فروش'!Q62</f>
        <v>776159581</v>
      </c>
      <c r="T66" s="7"/>
      <c r="U66" s="50">
        <f t="shared" si="2"/>
        <v>776159581</v>
      </c>
      <c r="V66" s="7"/>
      <c r="W66" s="12"/>
      <c r="Y66" s="11"/>
    </row>
    <row r="67" spans="1:35" ht="30" customHeight="1">
      <c r="A67" s="27" t="s">
        <v>174</v>
      </c>
      <c r="B67" s="7"/>
      <c r="C67" s="11">
        <v>0</v>
      </c>
      <c r="D67" s="7"/>
      <c r="E67" s="48">
        <f>'درآمد ناشی از تغییر قیمت اوراق'!I44</f>
        <v>0</v>
      </c>
      <c r="F67" s="7"/>
      <c r="G67" s="111">
        <f>'درآمد ناشی از فروش'!I69</f>
        <v>0</v>
      </c>
      <c r="H67" s="7"/>
      <c r="I67" s="48">
        <f t="shared" si="0"/>
        <v>0</v>
      </c>
      <c r="J67" s="7"/>
      <c r="K67" s="12"/>
      <c r="L67" s="7"/>
      <c r="M67" s="11">
        <v>0</v>
      </c>
      <c r="N67" s="7"/>
      <c r="O67" s="149">
        <f>'درآمد ناشی از تغییر قیمت اوراق'!Q44</f>
        <v>0</v>
      </c>
      <c r="P67" s="149"/>
      <c r="Q67" s="149"/>
      <c r="R67" s="7"/>
      <c r="S67" s="48">
        <f>'درآمد ناشی از فروش'!Q69</f>
        <v>-9581811767</v>
      </c>
      <c r="T67" s="7"/>
      <c r="U67" s="50">
        <f t="shared" si="2"/>
        <v>-9581811767</v>
      </c>
      <c r="V67" s="7"/>
      <c r="W67" s="12"/>
      <c r="Y67" s="11"/>
    </row>
    <row r="68" spans="1:35" ht="30" customHeight="1">
      <c r="A68" s="27" t="s">
        <v>178</v>
      </c>
      <c r="B68" s="7"/>
      <c r="C68" s="11">
        <v>0</v>
      </c>
      <c r="D68" s="7"/>
      <c r="E68" s="48">
        <f>'درآمد ناشی از تغییر قیمت اوراق'!I50</f>
        <v>2585206443</v>
      </c>
      <c r="F68" s="7"/>
      <c r="G68" s="111">
        <f>'درآمد ناشی از فروش'!I65</f>
        <v>-275704838</v>
      </c>
      <c r="H68" s="7"/>
      <c r="I68" s="48">
        <f t="shared" si="0"/>
        <v>2309501605</v>
      </c>
      <c r="J68" s="7"/>
      <c r="K68" s="12"/>
      <c r="L68" s="7"/>
      <c r="M68" s="11">
        <v>0</v>
      </c>
      <c r="N68" s="7"/>
      <c r="O68" s="149">
        <f>'درآمد ناشی از تغییر قیمت اوراق'!Q50</f>
        <v>2453947999</v>
      </c>
      <c r="P68" s="149"/>
      <c r="Q68" s="149"/>
      <c r="R68" s="7"/>
      <c r="S68" s="48">
        <f>'درآمد ناشی از فروش'!Q65</f>
        <v>2338434233</v>
      </c>
      <c r="T68" s="7"/>
      <c r="U68" s="50">
        <f t="shared" si="2"/>
        <v>4792382232</v>
      </c>
      <c r="V68" s="7"/>
      <c r="W68" s="12"/>
      <c r="Y68" s="11"/>
    </row>
    <row r="69" spans="1:35" ht="30" customHeight="1">
      <c r="A69" s="122" t="s">
        <v>202</v>
      </c>
      <c r="B69" s="122"/>
      <c r="C69" s="31">
        <v>0</v>
      </c>
      <c r="D69" s="7"/>
      <c r="E69" s="48">
        <v>0</v>
      </c>
      <c r="F69" s="7"/>
      <c r="G69" s="111">
        <f>'درآمد ناشی از فروش'!I67</f>
        <v>-11529340</v>
      </c>
      <c r="H69" s="7"/>
      <c r="I69" s="48">
        <f t="shared" si="0"/>
        <v>-11529340</v>
      </c>
      <c r="J69" s="7"/>
      <c r="K69" s="12"/>
      <c r="L69" s="7"/>
      <c r="M69" s="11">
        <v>0</v>
      </c>
      <c r="N69" s="7"/>
      <c r="O69" s="149">
        <v>0</v>
      </c>
      <c r="P69" s="149"/>
      <c r="Q69" s="149"/>
      <c r="R69" s="7"/>
      <c r="S69" s="48">
        <f>'درآمد ناشی از فروش'!Q67</f>
        <v>-11529340</v>
      </c>
      <c r="T69" s="7"/>
      <c r="U69" s="50">
        <f t="shared" si="2"/>
        <v>-11529340</v>
      </c>
      <c r="V69" s="7"/>
      <c r="W69" s="12"/>
      <c r="Y69" s="11"/>
    </row>
    <row r="70" spans="1:35" ht="30" customHeight="1">
      <c r="A70" s="122" t="s">
        <v>203</v>
      </c>
      <c r="B70" s="122"/>
      <c r="C70" s="31">
        <v>0</v>
      </c>
      <c r="D70" s="7"/>
      <c r="E70" s="48">
        <v>0</v>
      </c>
      <c r="F70" s="7"/>
      <c r="G70" s="111">
        <f>'درآمد ناشی از فروش'!I66</f>
        <v>69483873</v>
      </c>
      <c r="H70" s="7"/>
      <c r="I70" s="48">
        <f t="shared" si="0"/>
        <v>69483873</v>
      </c>
      <c r="J70" s="7"/>
      <c r="K70" s="12"/>
      <c r="L70" s="7"/>
      <c r="M70" s="11">
        <v>0</v>
      </c>
      <c r="N70" s="7"/>
      <c r="O70" s="149">
        <v>0</v>
      </c>
      <c r="P70" s="149"/>
      <c r="Q70" s="149"/>
      <c r="R70" s="7"/>
      <c r="S70" s="48">
        <f>'درآمد ناشی از فروش'!Q66</f>
        <v>69483873</v>
      </c>
      <c r="T70" s="7"/>
      <c r="U70" s="50">
        <f t="shared" si="2"/>
        <v>69483873</v>
      </c>
      <c r="V70" s="7"/>
      <c r="W70" s="12"/>
      <c r="Y70" s="11"/>
    </row>
    <row r="71" spans="1:35" ht="30" customHeight="1">
      <c r="A71" s="122" t="s">
        <v>200</v>
      </c>
      <c r="B71" s="122"/>
      <c r="C71" s="122">
        <v>0</v>
      </c>
      <c r="D71" s="7"/>
      <c r="E71" s="48">
        <f>'درآمد ناشی از تغییر قیمت اوراق'!I47</f>
        <v>1081892019.7394028</v>
      </c>
      <c r="F71" s="7"/>
      <c r="G71" s="111"/>
      <c r="H71" s="7"/>
      <c r="I71" s="48">
        <f t="shared" si="0"/>
        <v>1081892019.7394028</v>
      </c>
      <c r="J71" s="7"/>
      <c r="K71" s="12"/>
      <c r="L71" s="7"/>
      <c r="M71" s="11">
        <v>0</v>
      </c>
      <c r="N71" s="7"/>
      <c r="O71" s="149">
        <f>'درآمد ناشی از تغییر قیمت اوراق'!Q47</f>
        <v>1081892019.7394028</v>
      </c>
      <c r="P71" s="149"/>
      <c r="Q71" s="149"/>
      <c r="R71" s="7"/>
      <c r="S71" s="48">
        <v>0</v>
      </c>
      <c r="T71" s="7"/>
      <c r="U71" s="50">
        <f t="shared" si="2"/>
        <v>1081892019.7394028</v>
      </c>
      <c r="V71" s="7"/>
      <c r="W71" s="12"/>
      <c r="Y71" s="11"/>
    </row>
    <row r="72" spans="1:35" ht="30" customHeight="1">
      <c r="A72" s="27" t="s">
        <v>181</v>
      </c>
      <c r="B72" s="7"/>
      <c r="C72" s="11">
        <v>0</v>
      </c>
      <c r="D72" s="7"/>
      <c r="E72" s="48">
        <f>'درآمد ناشی از تغییر قیمت اوراق'!I53</f>
        <v>0</v>
      </c>
      <c r="F72" s="7"/>
      <c r="G72" s="111">
        <f>'درآمد ناشی از فروش'!I64</f>
        <v>0</v>
      </c>
      <c r="H72" s="7"/>
      <c r="I72" s="48">
        <f t="shared" si="0"/>
        <v>0</v>
      </c>
      <c r="J72" s="7"/>
      <c r="K72" s="12"/>
      <c r="L72" s="7"/>
      <c r="M72" s="11">
        <v>0</v>
      </c>
      <c r="N72" s="7"/>
      <c r="O72" s="149">
        <f>'درآمد ناشی از تغییر قیمت اوراق'!Q53</f>
        <v>0</v>
      </c>
      <c r="P72" s="149"/>
      <c r="Q72" s="149"/>
      <c r="R72" s="7"/>
      <c r="S72" s="48">
        <f>'درآمد ناشی از فروش'!Q64</f>
        <v>8386996</v>
      </c>
      <c r="T72" s="7"/>
      <c r="U72" s="50">
        <f t="shared" si="2"/>
        <v>8386996</v>
      </c>
      <c r="V72" s="7"/>
      <c r="W72" s="12"/>
      <c r="Y72" s="11"/>
    </row>
    <row r="73" spans="1:35" ht="30" customHeight="1">
      <c r="A73" s="27" t="s">
        <v>182</v>
      </c>
      <c r="B73" s="7"/>
      <c r="C73" s="11">
        <v>0</v>
      </c>
      <c r="D73" s="7"/>
      <c r="E73" s="48">
        <f>'درآمد ناشی از تغییر قیمت اوراق'!I54</f>
        <v>0</v>
      </c>
      <c r="F73" s="7"/>
      <c r="G73" s="111">
        <f>'درآمد ناشی از فروش'!I63</f>
        <v>0</v>
      </c>
      <c r="H73" s="7"/>
      <c r="I73" s="48">
        <f t="shared" si="0"/>
        <v>0</v>
      </c>
      <c r="J73" s="7"/>
      <c r="K73" s="12"/>
      <c r="L73" s="7"/>
      <c r="M73" s="11">
        <v>0</v>
      </c>
      <c r="N73" s="7"/>
      <c r="O73" s="149">
        <f>'درآمد ناشی از تغییر قیمت اوراق'!Q54</f>
        <v>0</v>
      </c>
      <c r="P73" s="149"/>
      <c r="Q73" s="149"/>
      <c r="R73" s="7"/>
      <c r="S73" s="48">
        <f>'درآمد ناشی از فروش'!Q63</f>
        <v>-1979578473</v>
      </c>
      <c r="T73" s="7"/>
      <c r="U73" s="50">
        <f t="shared" si="2"/>
        <v>-1979578473</v>
      </c>
      <c r="V73" s="7"/>
      <c r="W73" s="12"/>
      <c r="Y73" s="11"/>
    </row>
    <row r="74" spans="1:35" ht="30" customHeight="1">
      <c r="A74" s="27" t="s">
        <v>177</v>
      </c>
      <c r="B74" s="7"/>
      <c r="C74" s="11">
        <v>0</v>
      </c>
      <c r="D74" s="7"/>
      <c r="E74" s="48">
        <f>'درآمد ناشی از تغییر قیمت اوراق'!I49</f>
        <v>0</v>
      </c>
      <c r="F74" s="7"/>
      <c r="G74" s="111">
        <f>'درآمد ناشی از فروش'!I72</f>
        <v>0</v>
      </c>
      <c r="H74" s="7"/>
      <c r="I74" s="48">
        <f t="shared" si="0"/>
        <v>0</v>
      </c>
      <c r="J74" s="7"/>
      <c r="K74" s="12"/>
      <c r="L74" s="7"/>
      <c r="M74" s="11">
        <v>0</v>
      </c>
      <c r="N74" s="7"/>
      <c r="O74" s="156">
        <f>'درآمد ناشی از تغییر قیمت اوراق'!Q49</f>
        <v>0</v>
      </c>
      <c r="P74" s="156"/>
      <c r="Q74" s="156"/>
      <c r="R74" s="7"/>
      <c r="S74" s="48">
        <f>'درآمد ناشی از فروش'!Q72</f>
        <v>-369340725</v>
      </c>
      <c r="T74" s="7"/>
      <c r="U74" s="50">
        <f t="shared" si="2"/>
        <v>-369340725</v>
      </c>
      <c r="V74" s="7"/>
      <c r="W74" s="12"/>
      <c r="Y74" s="11"/>
    </row>
    <row r="75" spans="1:35" s="89" customFormat="1" ht="30" customHeight="1" thickBot="1">
      <c r="A75" s="19" t="s">
        <v>43</v>
      </c>
      <c r="B75" s="19"/>
      <c r="C75" s="34">
        <f>SUM(C8:C74)</f>
        <v>0</v>
      </c>
      <c r="D75" s="113"/>
      <c r="E75" s="125">
        <f>SUM(E8:E74)</f>
        <v>1102448485467.1372</v>
      </c>
      <c r="F75" s="113"/>
      <c r="G75" s="125">
        <f>SUM(G8:G74)</f>
        <v>32323204316</v>
      </c>
      <c r="H75" s="19"/>
      <c r="I75" s="88">
        <f>SUM(I8:I74)</f>
        <v>1134771689783.1372</v>
      </c>
      <c r="J75" s="19"/>
      <c r="K75" s="22"/>
      <c r="L75" s="19"/>
      <c r="M75" s="34">
        <f>SUM(M8:M74)</f>
        <v>284789744094</v>
      </c>
      <c r="N75" s="113"/>
      <c r="O75" s="155">
        <f>SUM(O8:Q74)</f>
        <v>1636467996908.1375</v>
      </c>
      <c r="P75" s="155"/>
      <c r="Q75" s="155"/>
      <c r="R75" s="113"/>
      <c r="S75" s="125">
        <f>SUM(S8:S74)</f>
        <v>-95040630354</v>
      </c>
      <c r="T75" s="19"/>
      <c r="U75" s="88">
        <f>SUM(U8:U74)</f>
        <v>1826217110648.1375</v>
      </c>
      <c r="V75" s="19"/>
      <c r="W75" s="22"/>
      <c r="Y75" s="11"/>
      <c r="Z75" s="7"/>
      <c r="AA75" s="7"/>
      <c r="AB75" s="44"/>
      <c r="AC75" s="7"/>
      <c r="AD75" s="7"/>
      <c r="AE75" s="7"/>
      <c r="AF75" s="7"/>
      <c r="AG75" s="7"/>
      <c r="AH75" s="7"/>
      <c r="AI75" s="44"/>
    </row>
    <row r="76" spans="1:35" ht="30" customHeight="1" thickTop="1">
      <c r="E76" s="74"/>
      <c r="M76" s="29"/>
      <c r="Y76" s="11"/>
    </row>
    <row r="77" spans="1:35" ht="30" customHeight="1">
      <c r="E77" s="74"/>
      <c r="M77" s="29"/>
      <c r="Q77" s="74"/>
      <c r="Y77" s="11"/>
    </row>
    <row r="78" spans="1:35" ht="30" customHeight="1">
      <c r="C78" s="29"/>
      <c r="E78" s="74"/>
      <c r="M78" s="29"/>
      <c r="Q78" s="29"/>
      <c r="W78" s="29"/>
      <c r="Y78" s="11"/>
    </row>
    <row r="79" spans="1:35" ht="30" customHeight="1">
      <c r="C79" s="29"/>
      <c r="M79" s="29"/>
      <c r="Q79" s="29"/>
      <c r="W79" s="29"/>
    </row>
    <row r="80" spans="1:35" ht="30" customHeight="1">
      <c r="G80" s="44"/>
      <c r="K80" s="29"/>
      <c r="Q80" s="29"/>
      <c r="W80" s="29"/>
    </row>
    <row r="81" spans="3:23" ht="30" customHeight="1">
      <c r="C81" s="54"/>
      <c r="K81" s="29"/>
      <c r="Q81" s="29"/>
      <c r="W81" s="29"/>
    </row>
    <row r="82" spans="3:23" ht="30" customHeight="1">
      <c r="C82" s="91"/>
      <c r="K82" s="29"/>
      <c r="Q82" s="29"/>
      <c r="W82" s="29"/>
    </row>
    <row r="83" spans="3:23" ht="30" customHeight="1">
      <c r="K83" s="29"/>
      <c r="Q83" s="29"/>
      <c r="W83" s="29"/>
    </row>
    <row r="84" spans="3:23" ht="30" customHeight="1">
      <c r="K84" s="29"/>
      <c r="Q84" s="29"/>
      <c r="W84" s="29"/>
    </row>
    <row r="85" spans="3:23" ht="30" customHeight="1">
      <c r="K85" s="29"/>
      <c r="Q85" s="29"/>
    </row>
    <row r="86" spans="3:23" ht="30" customHeight="1">
      <c r="K86" s="29"/>
      <c r="Q86" s="29"/>
    </row>
  </sheetData>
  <autoFilter ref="A1:A86" xr:uid="{00000000-0001-0000-0800-000000000000}"/>
  <mergeCells count="91">
    <mergeCell ref="O73:Q73"/>
    <mergeCell ref="O75:Q75"/>
    <mergeCell ref="O60:Q60"/>
    <mergeCell ref="O62:Q62"/>
    <mergeCell ref="O61:Q61"/>
    <mergeCell ref="O63:Q63"/>
    <mergeCell ref="O65:Q65"/>
    <mergeCell ref="O64:Q64"/>
    <mergeCell ref="O66:Q66"/>
    <mergeCell ref="O74:Q74"/>
    <mergeCell ref="O67:Q67"/>
    <mergeCell ref="O70:Q70"/>
    <mergeCell ref="O69:Q69"/>
    <mergeCell ref="O71:Q71"/>
    <mergeCell ref="O72:Q72"/>
    <mergeCell ref="O68:Q68"/>
    <mergeCell ref="O55:Q55"/>
    <mergeCell ref="O56:Q56"/>
    <mergeCell ref="O57:Q57"/>
    <mergeCell ref="O58:Q58"/>
    <mergeCell ref="O59:Q59"/>
    <mergeCell ref="O50:Q50"/>
    <mergeCell ref="O51:Q51"/>
    <mergeCell ref="O52:Q52"/>
    <mergeCell ref="O53:Q53"/>
    <mergeCell ref="O54:Q54"/>
    <mergeCell ref="O47:Q47"/>
    <mergeCell ref="O48:Q48"/>
    <mergeCell ref="O40:Q40"/>
    <mergeCell ref="O41:Q41"/>
    <mergeCell ref="O42:Q42"/>
    <mergeCell ref="O43:Q43"/>
    <mergeCell ref="O44:Q44"/>
    <mergeCell ref="O37:Q37"/>
    <mergeCell ref="O38:Q38"/>
    <mergeCell ref="O39:Q39"/>
    <mergeCell ref="O45:Q45"/>
    <mergeCell ref="O46:Q46"/>
    <mergeCell ref="O32:Q32"/>
    <mergeCell ref="O33:Q33"/>
    <mergeCell ref="O34:Q34"/>
    <mergeCell ref="O35:Q35"/>
    <mergeCell ref="O36:Q36"/>
    <mergeCell ref="O27:Q27"/>
    <mergeCell ref="O28:Q28"/>
    <mergeCell ref="O29:Q29"/>
    <mergeCell ref="O30:Q30"/>
    <mergeCell ref="O31:Q31"/>
    <mergeCell ref="O22:Q22"/>
    <mergeCell ref="O23:Q23"/>
    <mergeCell ref="O24:Q24"/>
    <mergeCell ref="O25:Q25"/>
    <mergeCell ref="O26:Q26"/>
    <mergeCell ref="O18:Q18"/>
    <mergeCell ref="O19:Q19"/>
    <mergeCell ref="O20:Q20"/>
    <mergeCell ref="O21:Q21"/>
    <mergeCell ref="O16:Q16"/>
    <mergeCell ref="P17:Q17"/>
    <mergeCell ref="A1:W1"/>
    <mergeCell ref="A2:W2"/>
    <mergeCell ref="A3:W3"/>
    <mergeCell ref="AJ27:AK27"/>
    <mergeCell ref="A6:A7"/>
    <mergeCell ref="Y1:AI1"/>
    <mergeCell ref="Y2:AI2"/>
    <mergeCell ref="Y3:AI3"/>
    <mergeCell ref="Y4:AI4"/>
    <mergeCell ref="Y5:Y6"/>
    <mergeCell ref="AA5:AB5"/>
    <mergeCell ref="AD5:AI5"/>
    <mergeCell ref="I6:K6"/>
    <mergeCell ref="U6:W6"/>
    <mergeCell ref="O8:Q8"/>
    <mergeCell ref="O14:Q14"/>
    <mergeCell ref="O49:Q49"/>
    <mergeCell ref="A4:X4"/>
    <mergeCell ref="C6:C7"/>
    <mergeCell ref="E6:E7"/>
    <mergeCell ref="S6:S7"/>
    <mergeCell ref="O6:Q7"/>
    <mergeCell ref="M6:M7"/>
    <mergeCell ref="G6:G7"/>
    <mergeCell ref="C5:K5"/>
    <mergeCell ref="M5:W5"/>
    <mergeCell ref="O10:Q10"/>
    <mergeCell ref="O11:Q11"/>
    <mergeCell ref="O12:Q12"/>
    <mergeCell ref="O13:Q13"/>
    <mergeCell ref="O15:Q15"/>
    <mergeCell ref="O9:Q9"/>
  </mergeCells>
  <pageMargins left="0.39" right="0.39" top="0.39" bottom="0.39" header="0" footer="0"/>
  <pageSetup scale="56" fitToHeight="0" orientation="landscape" r:id="rId1"/>
  <rowBreaks count="1" manualBreakCount="1">
    <brk id="33" max="22" man="1"/>
  </rowBreaks>
  <ignoredErrors>
    <ignoredError sqref="S17 U17 M44 G25 S49 G23 S5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J11"/>
  <sheetViews>
    <sheetView rightToLeft="1" view="pageBreakPreview" zoomScaleNormal="100" zoomScaleSheetLayoutView="100" workbookViewId="0">
      <selection activeCell="D8" sqref="D8"/>
    </sheetView>
  </sheetViews>
  <sheetFormatPr defaultRowHeight="30" customHeight="1"/>
  <cols>
    <col min="1" max="1" width="5.140625" style="16" customWidth="1"/>
    <col min="2" max="2" width="34.140625" style="16" customWidth="1"/>
    <col min="3" max="3" width="1.28515625" style="16" customWidth="1"/>
    <col min="4" max="4" width="19.42578125" style="16" customWidth="1"/>
    <col min="5" max="5" width="1.28515625" style="16" customWidth="1"/>
    <col min="6" max="6" width="13.5703125" style="16" customWidth="1"/>
    <col min="7" max="7" width="1.28515625" style="16" customWidth="1"/>
    <col min="8" max="8" width="19.42578125" style="16" customWidth="1"/>
    <col min="9" max="9" width="1.28515625" style="16" customWidth="1"/>
    <col min="10" max="10" width="15.7109375" style="16" customWidth="1"/>
    <col min="11" max="11" width="0.28515625" style="16" customWidth="1"/>
    <col min="12" max="16384" width="9.140625" style="16"/>
  </cols>
  <sheetData>
    <row r="1" spans="1:10" ht="30" customHeight="1">
      <c r="A1" s="128" t="s">
        <v>106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30" customHeight="1">
      <c r="A2" s="128" t="s">
        <v>108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30" customHeight="1">
      <c r="A3" s="128" t="s">
        <v>198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0" ht="30" customHeight="1">
      <c r="A4" s="15" t="s">
        <v>78</v>
      </c>
      <c r="B4" s="129" t="s">
        <v>79</v>
      </c>
      <c r="C4" s="129"/>
      <c r="D4" s="129"/>
      <c r="E4" s="129"/>
      <c r="F4" s="129"/>
      <c r="G4" s="129"/>
      <c r="H4" s="129"/>
      <c r="I4" s="129"/>
      <c r="J4" s="129"/>
    </row>
    <row r="5" spans="1:10" ht="30" customHeight="1">
      <c r="D5" s="130" t="s">
        <v>71</v>
      </c>
      <c r="E5" s="130"/>
      <c r="F5" s="130"/>
      <c r="H5" s="130" t="s">
        <v>72</v>
      </c>
      <c r="I5" s="130"/>
      <c r="J5" s="130"/>
    </row>
    <row r="6" spans="1:10" ht="42.75" customHeight="1">
      <c r="A6" s="130" t="s">
        <v>80</v>
      </c>
      <c r="B6" s="130"/>
      <c r="D6" s="6" t="s">
        <v>81</v>
      </c>
      <c r="E6" s="17"/>
      <c r="F6" s="6" t="s">
        <v>82</v>
      </c>
      <c r="H6" s="6" t="s">
        <v>81</v>
      </c>
      <c r="I6" s="17"/>
      <c r="J6" s="6" t="s">
        <v>82</v>
      </c>
    </row>
    <row r="7" spans="1:10" ht="30" customHeight="1">
      <c r="A7" s="131" t="s">
        <v>51</v>
      </c>
      <c r="B7" s="131"/>
      <c r="C7" s="7"/>
      <c r="D7" s="11">
        <f>'سود سپرده بانکی'!G7</f>
        <v>636085</v>
      </c>
      <c r="E7" s="7"/>
      <c r="F7" s="10"/>
      <c r="G7" s="7"/>
      <c r="H7" s="11">
        <f>'سود سپرده بانکی'!M7</f>
        <v>644431</v>
      </c>
      <c r="J7" s="3"/>
    </row>
    <row r="8" spans="1:10" ht="30" customHeight="1">
      <c r="A8" s="132" t="s">
        <v>52</v>
      </c>
      <c r="B8" s="132"/>
      <c r="C8" s="7"/>
      <c r="D8" s="11">
        <f>'سود سپرده بانکی'!G8</f>
        <v>12729</v>
      </c>
      <c r="E8" s="7"/>
      <c r="F8" s="12"/>
      <c r="G8" s="7"/>
      <c r="H8" s="11">
        <f>'سود سپرده بانکی'!M8</f>
        <v>28068</v>
      </c>
      <c r="J8" s="4"/>
    </row>
    <row r="9" spans="1:10" ht="30" customHeight="1">
      <c r="A9" s="132" t="s">
        <v>183</v>
      </c>
      <c r="B9" s="132"/>
      <c r="C9" s="7"/>
      <c r="D9" s="11">
        <f>'سود سپرده بانکی'!G10</f>
        <v>39397</v>
      </c>
      <c r="E9" s="7"/>
      <c r="F9" s="12"/>
      <c r="G9" s="7"/>
      <c r="H9" s="11">
        <f>'سود سپرده بانکی'!M10</f>
        <v>43272</v>
      </c>
      <c r="J9" s="4"/>
    </row>
    <row r="10" spans="1:10" ht="30" customHeight="1">
      <c r="A10" s="132" t="s">
        <v>53</v>
      </c>
      <c r="B10" s="132"/>
      <c r="C10" s="7"/>
      <c r="D10" s="11">
        <f>'سود سپرده بانکی'!G9</f>
        <v>51069</v>
      </c>
      <c r="E10" s="7"/>
      <c r="F10" s="14"/>
      <c r="G10" s="7"/>
      <c r="H10" s="11">
        <f>'سود سپرده بانکی'!M9</f>
        <v>107842</v>
      </c>
      <c r="J10" s="5"/>
    </row>
    <row r="11" spans="1:10" s="25" customFormat="1" ht="30" customHeight="1">
      <c r="A11" s="157" t="s">
        <v>43</v>
      </c>
      <c r="B11" s="157"/>
      <c r="C11" s="19"/>
      <c r="D11" s="21">
        <f>SUM(D7:D10)</f>
        <v>739280</v>
      </c>
      <c r="E11" s="19"/>
      <c r="F11" s="21"/>
      <c r="G11" s="19"/>
      <c r="H11" s="21">
        <f>SUM(H7:H10)</f>
        <v>823613</v>
      </c>
      <c r="J11" s="26"/>
    </row>
  </sheetData>
  <mergeCells count="12">
    <mergeCell ref="A6:B6"/>
    <mergeCell ref="A7:B7"/>
    <mergeCell ref="A8:B8"/>
    <mergeCell ref="A10:B10"/>
    <mergeCell ref="A11:B11"/>
    <mergeCell ref="A9:B9"/>
    <mergeCell ref="A1:J1"/>
    <mergeCell ref="A2:J2"/>
    <mergeCell ref="A3:J3"/>
    <mergeCell ref="B4:J4"/>
    <mergeCell ref="D5:F5"/>
    <mergeCell ref="H5:J5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F11"/>
  <sheetViews>
    <sheetView rightToLeft="1" view="pageBreakPreview" zoomScaleNormal="100" zoomScaleSheetLayoutView="100" workbookViewId="0">
      <selection activeCell="F8" sqref="F8"/>
    </sheetView>
  </sheetViews>
  <sheetFormatPr defaultRowHeight="30" customHeight="1"/>
  <cols>
    <col min="1" max="1" width="5.140625" style="7" customWidth="1"/>
    <col min="2" max="2" width="41.5703125" style="7" customWidth="1"/>
    <col min="3" max="3" width="1.28515625" style="7" customWidth="1"/>
    <col min="4" max="4" width="19.42578125" style="7" customWidth="1"/>
    <col min="5" max="5" width="1.28515625" style="7" customWidth="1"/>
    <col min="6" max="6" width="19.42578125" style="7" customWidth="1"/>
    <col min="7" max="7" width="0.28515625" style="16" customWidth="1"/>
    <col min="8" max="16384" width="9.140625" style="16"/>
  </cols>
  <sheetData>
    <row r="1" spans="1:6" ht="30" customHeight="1">
      <c r="A1" s="128" t="s">
        <v>110</v>
      </c>
      <c r="B1" s="128"/>
      <c r="C1" s="128"/>
      <c r="D1" s="128"/>
      <c r="E1" s="128"/>
      <c r="F1" s="128"/>
    </row>
    <row r="2" spans="1:6" ht="30" customHeight="1">
      <c r="A2" s="128" t="s">
        <v>109</v>
      </c>
      <c r="B2" s="128"/>
      <c r="C2" s="128"/>
      <c r="D2" s="128"/>
      <c r="E2" s="128"/>
      <c r="F2" s="128"/>
    </row>
    <row r="3" spans="1:6" ht="30" customHeight="1">
      <c r="A3" s="128" t="s">
        <v>198</v>
      </c>
      <c r="B3" s="128"/>
      <c r="C3" s="128"/>
      <c r="D3" s="128"/>
      <c r="E3" s="128"/>
      <c r="F3" s="128"/>
    </row>
    <row r="5" spans="1:6" s="24" customFormat="1" ht="30" customHeight="1">
      <c r="A5" s="15" t="s">
        <v>83</v>
      </c>
      <c r="B5" s="129" t="s">
        <v>69</v>
      </c>
      <c r="C5" s="129"/>
      <c r="D5" s="129"/>
      <c r="E5" s="129"/>
      <c r="F5" s="129"/>
    </row>
    <row r="6" spans="1:6" ht="30" customHeight="1">
      <c r="D6" s="1" t="s">
        <v>71</v>
      </c>
      <c r="F6" s="1" t="s">
        <v>72</v>
      </c>
    </row>
    <row r="7" spans="1:6" ht="30" customHeight="1">
      <c r="A7" s="130" t="s">
        <v>69</v>
      </c>
      <c r="B7" s="130"/>
      <c r="D7" s="2" t="s">
        <v>48</v>
      </c>
      <c r="F7" s="2" t="s">
        <v>48</v>
      </c>
    </row>
    <row r="8" spans="1:6" ht="30" customHeight="1">
      <c r="A8" s="131" t="s">
        <v>69</v>
      </c>
      <c r="B8" s="131"/>
      <c r="D8" s="11">
        <v>1524112996</v>
      </c>
      <c r="F8" s="11">
        <v>8454194603</v>
      </c>
    </row>
    <row r="9" spans="1:6" ht="30" customHeight="1">
      <c r="A9" s="132" t="s">
        <v>84</v>
      </c>
      <c r="B9" s="132"/>
      <c r="D9" s="11">
        <v>0</v>
      </c>
      <c r="F9" s="11">
        <v>0</v>
      </c>
    </row>
    <row r="10" spans="1:6" ht="30" customHeight="1">
      <c r="A10" s="132" t="s">
        <v>85</v>
      </c>
      <c r="B10" s="132"/>
      <c r="D10" s="45">
        <v>733254688</v>
      </c>
      <c r="F10" s="13">
        <v>2742696150</v>
      </c>
    </row>
    <row r="11" spans="1:6" ht="30" customHeight="1">
      <c r="A11" s="128" t="s">
        <v>43</v>
      </c>
      <c r="B11" s="128"/>
      <c r="D11" s="112">
        <f>SUM(D8:D10)</f>
        <v>2257367684</v>
      </c>
      <c r="F11" s="21">
        <f>SUM(F8:F10)</f>
        <v>11196890753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W50"/>
  <sheetViews>
    <sheetView rightToLeft="1" view="pageBreakPreview" topLeftCell="A23" zoomScaleNormal="100" zoomScaleSheetLayoutView="100" workbookViewId="0">
      <selection activeCell="K45" sqref="K45"/>
    </sheetView>
  </sheetViews>
  <sheetFormatPr defaultRowHeight="30" customHeight="1"/>
  <cols>
    <col min="1" max="1" width="39" style="7" customWidth="1"/>
    <col min="2" max="2" width="1.28515625" style="7" customWidth="1"/>
    <col min="3" max="3" width="16.85546875" style="7" customWidth="1"/>
    <col min="4" max="4" width="1.28515625" style="7" customWidth="1"/>
    <col min="5" max="5" width="20.7109375" style="7" customWidth="1"/>
    <col min="6" max="6" width="1.28515625" style="7" customWidth="1"/>
    <col min="7" max="7" width="15.5703125" style="7" customWidth="1"/>
    <col min="8" max="8" width="1.28515625" style="7" customWidth="1"/>
    <col min="9" max="9" width="17.7109375" style="7" customWidth="1"/>
    <col min="10" max="10" width="1.28515625" style="7" customWidth="1"/>
    <col min="11" max="11" width="18.5703125" style="7" customWidth="1"/>
    <col min="12" max="12" width="1.28515625" style="7" customWidth="1"/>
    <col min="13" max="13" width="16.42578125" style="7" customWidth="1"/>
    <col min="14" max="14" width="1.28515625" style="7" customWidth="1"/>
    <col min="15" max="15" width="18.7109375" style="7" customWidth="1"/>
    <col min="16" max="16" width="1.28515625" style="7" customWidth="1"/>
    <col min="17" max="17" width="19.7109375" style="44" customWidth="1"/>
    <col min="18" max="18" width="1.28515625" style="7" customWidth="1"/>
    <col min="19" max="19" width="23.42578125" style="7" customWidth="1"/>
    <col min="20" max="20" width="0.28515625" style="16" customWidth="1"/>
    <col min="21" max="22" width="9.140625" style="16"/>
    <col min="23" max="23" width="16" style="16" bestFit="1" customWidth="1"/>
    <col min="24" max="16384" width="9.140625" style="16"/>
  </cols>
  <sheetData>
    <row r="1" spans="1:19" ht="30" customHeight="1">
      <c r="A1" s="128" t="s">
        <v>106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</row>
    <row r="2" spans="1:19" ht="30" customHeight="1">
      <c r="A2" s="128" t="s">
        <v>108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</row>
    <row r="3" spans="1:19" ht="30" customHeight="1">
      <c r="A3" s="128" t="s">
        <v>198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</row>
    <row r="4" spans="1:19" ht="30" customHeight="1">
      <c r="A4" s="129" t="s">
        <v>73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5" spans="1:19" ht="30" customHeight="1">
      <c r="A5" s="130" t="s">
        <v>44</v>
      </c>
      <c r="C5" s="130" t="s">
        <v>86</v>
      </c>
      <c r="D5" s="130"/>
      <c r="E5" s="130"/>
      <c r="F5" s="130"/>
      <c r="G5" s="130"/>
      <c r="I5" s="130" t="s">
        <v>71</v>
      </c>
      <c r="J5" s="130"/>
      <c r="K5" s="130"/>
      <c r="L5" s="130"/>
      <c r="M5" s="130"/>
      <c r="O5" s="130" t="s">
        <v>72</v>
      </c>
      <c r="P5" s="130"/>
      <c r="Q5" s="130"/>
      <c r="R5" s="130"/>
      <c r="S5" s="130"/>
    </row>
    <row r="6" spans="1:19" ht="41.25" customHeight="1">
      <c r="A6" s="130"/>
      <c r="C6" s="76" t="s">
        <v>205</v>
      </c>
      <c r="D6" s="77"/>
      <c r="E6" s="76" t="s">
        <v>87</v>
      </c>
      <c r="F6" s="77"/>
      <c r="G6" s="76" t="s">
        <v>88</v>
      </c>
      <c r="I6" s="6" t="s">
        <v>89</v>
      </c>
      <c r="J6" s="8"/>
      <c r="K6" s="6" t="s">
        <v>90</v>
      </c>
      <c r="L6" s="8"/>
      <c r="M6" s="6" t="s">
        <v>91</v>
      </c>
      <c r="O6" s="6" t="s">
        <v>89</v>
      </c>
      <c r="P6" s="8"/>
      <c r="Q6" s="73" t="s">
        <v>90</v>
      </c>
      <c r="R6" s="8"/>
      <c r="S6" s="73" t="s">
        <v>91</v>
      </c>
    </row>
    <row r="7" spans="1:19" ht="30" hidden="1" customHeight="1">
      <c r="A7" s="67" t="s">
        <v>37</v>
      </c>
      <c r="C7" s="77" t="s">
        <v>92</v>
      </c>
      <c r="D7" s="18"/>
      <c r="E7" s="78">
        <v>0</v>
      </c>
      <c r="F7" s="18"/>
      <c r="G7" s="78">
        <v>40</v>
      </c>
      <c r="I7" s="11"/>
      <c r="K7" s="9">
        <v>0</v>
      </c>
      <c r="M7" s="9">
        <v>0</v>
      </c>
      <c r="O7" s="44">
        <f>E7*G7</f>
        <v>0</v>
      </c>
      <c r="Q7" s="43">
        <v>0</v>
      </c>
      <c r="S7" s="44">
        <f>O7+Q7</f>
        <v>0</v>
      </c>
    </row>
    <row r="8" spans="1:19" ht="30" customHeight="1">
      <c r="A8" s="27" t="s">
        <v>129</v>
      </c>
      <c r="C8" s="18" t="s">
        <v>194</v>
      </c>
      <c r="D8" s="18"/>
      <c r="E8" s="79">
        <v>126285154</v>
      </c>
      <c r="F8" s="18"/>
      <c r="G8" s="79">
        <v>480</v>
      </c>
      <c r="I8" s="11">
        <v>0</v>
      </c>
      <c r="K8" s="124">
        <v>0</v>
      </c>
      <c r="M8" s="11">
        <f>I8+K8</f>
        <v>0</v>
      </c>
      <c r="O8" s="44">
        <f t="shared" ref="O8:O40" si="0">E8*G8</f>
        <v>60616873920</v>
      </c>
      <c r="Q8" s="44">
        <v>-7045060407</v>
      </c>
      <c r="S8" s="44">
        <f>O8+Q8</f>
        <v>53571813513</v>
      </c>
    </row>
    <row r="9" spans="1:19" ht="30" customHeight="1">
      <c r="A9" s="27" t="s">
        <v>134</v>
      </c>
      <c r="C9" s="18" t="s">
        <v>192</v>
      </c>
      <c r="D9" s="18"/>
      <c r="E9" s="79">
        <v>35573630</v>
      </c>
      <c r="F9" s="18"/>
      <c r="G9" s="79">
        <v>350</v>
      </c>
      <c r="I9" s="11">
        <v>0</v>
      </c>
      <c r="K9" s="124">
        <v>0</v>
      </c>
      <c r="M9" s="11">
        <f t="shared" ref="M9:M39" si="1">I9+K9</f>
        <v>0</v>
      </c>
      <c r="O9" s="44">
        <f t="shared" si="0"/>
        <v>12450770500</v>
      </c>
      <c r="Q9" s="44">
        <v>-1552614067</v>
      </c>
      <c r="S9" s="44">
        <f t="shared" ref="S9:S39" si="2">O9+Q9</f>
        <v>10898156433</v>
      </c>
    </row>
    <row r="10" spans="1:19" ht="30" hidden="1" customHeight="1">
      <c r="A10" s="27" t="s">
        <v>127</v>
      </c>
      <c r="C10" s="18" t="s">
        <v>128</v>
      </c>
      <c r="D10" s="18"/>
      <c r="E10" s="79">
        <v>0</v>
      </c>
      <c r="F10" s="18"/>
      <c r="G10" s="79">
        <v>50</v>
      </c>
      <c r="I10" s="11">
        <v>0</v>
      </c>
      <c r="K10" s="124">
        <v>0</v>
      </c>
      <c r="M10" s="11">
        <f t="shared" si="1"/>
        <v>0</v>
      </c>
      <c r="O10" s="44">
        <f t="shared" si="0"/>
        <v>0</v>
      </c>
      <c r="Q10" s="44">
        <f t="shared" ref="Q10:Q37" si="3">K10</f>
        <v>0</v>
      </c>
      <c r="S10" s="44">
        <f t="shared" si="2"/>
        <v>0</v>
      </c>
    </row>
    <row r="11" spans="1:19" ht="30" hidden="1" customHeight="1">
      <c r="A11" s="27" t="s">
        <v>148</v>
      </c>
      <c r="C11" s="18" t="s">
        <v>151</v>
      </c>
      <c r="D11" s="18"/>
      <c r="E11" s="79">
        <v>0</v>
      </c>
      <c r="F11" s="18"/>
      <c r="G11" s="79">
        <v>1000</v>
      </c>
      <c r="I11" s="11">
        <v>0</v>
      </c>
      <c r="K11" s="124">
        <v>0</v>
      </c>
      <c r="M11" s="11">
        <f t="shared" si="1"/>
        <v>0</v>
      </c>
      <c r="O11" s="44">
        <f t="shared" si="0"/>
        <v>0</v>
      </c>
      <c r="Q11" s="44">
        <f t="shared" si="3"/>
        <v>0</v>
      </c>
      <c r="S11" s="44">
        <f t="shared" si="2"/>
        <v>0</v>
      </c>
    </row>
    <row r="12" spans="1:19" ht="30" hidden="1" customHeight="1">
      <c r="A12" s="27" t="s">
        <v>28</v>
      </c>
      <c r="C12" s="18" t="s">
        <v>152</v>
      </c>
      <c r="D12" s="18"/>
      <c r="E12" s="79">
        <v>0</v>
      </c>
      <c r="F12" s="18"/>
      <c r="G12" s="79">
        <v>1350</v>
      </c>
      <c r="I12" s="11">
        <v>0</v>
      </c>
      <c r="K12" s="124">
        <v>0</v>
      </c>
      <c r="M12" s="11">
        <f t="shared" si="1"/>
        <v>0</v>
      </c>
      <c r="O12" s="44">
        <f t="shared" si="0"/>
        <v>0</v>
      </c>
      <c r="Q12" s="44">
        <f t="shared" si="3"/>
        <v>0</v>
      </c>
      <c r="S12" s="44">
        <f t="shared" si="2"/>
        <v>0</v>
      </c>
    </row>
    <row r="13" spans="1:19" ht="30" hidden="1" customHeight="1">
      <c r="A13" s="27" t="s">
        <v>149</v>
      </c>
      <c r="C13" s="18" t="s">
        <v>150</v>
      </c>
      <c r="D13" s="18"/>
      <c r="E13" s="79">
        <v>0</v>
      </c>
      <c r="F13" s="18"/>
      <c r="G13" s="79">
        <v>1000</v>
      </c>
      <c r="I13" s="11">
        <v>0</v>
      </c>
      <c r="K13" s="124">
        <v>0</v>
      </c>
      <c r="M13" s="11">
        <f t="shared" si="1"/>
        <v>0</v>
      </c>
      <c r="O13" s="44">
        <f t="shared" si="0"/>
        <v>0</v>
      </c>
      <c r="Q13" s="44">
        <f t="shared" si="3"/>
        <v>0</v>
      </c>
      <c r="S13" s="44">
        <f t="shared" si="2"/>
        <v>0</v>
      </c>
    </row>
    <row r="14" spans="1:19" ht="30" customHeight="1">
      <c r="A14" s="27" t="s">
        <v>135</v>
      </c>
      <c r="C14" s="18" t="s">
        <v>190</v>
      </c>
      <c r="D14" s="18"/>
      <c r="E14" s="79">
        <v>15527440</v>
      </c>
      <c r="F14" s="18"/>
      <c r="G14" s="79">
        <v>850</v>
      </c>
      <c r="I14" s="11">
        <v>0</v>
      </c>
      <c r="K14" s="124">
        <v>0</v>
      </c>
      <c r="M14" s="11">
        <f t="shared" si="1"/>
        <v>0</v>
      </c>
      <c r="O14" s="44">
        <f t="shared" si="0"/>
        <v>13198324000</v>
      </c>
      <c r="Q14" s="44">
        <v>-1659669485</v>
      </c>
      <c r="S14" s="44">
        <f t="shared" si="2"/>
        <v>11538654515</v>
      </c>
    </row>
    <row r="15" spans="1:19" ht="30" hidden="1" customHeight="1">
      <c r="A15" s="27" t="s">
        <v>17</v>
      </c>
      <c r="C15" s="18" t="s">
        <v>5</v>
      </c>
      <c r="D15" s="18"/>
      <c r="E15" s="79">
        <v>0</v>
      </c>
      <c r="F15" s="18"/>
      <c r="G15" s="79">
        <v>11</v>
      </c>
      <c r="I15" s="11">
        <v>0</v>
      </c>
      <c r="K15" s="124">
        <v>0</v>
      </c>
      <c r="M15" s="11">
        <f t="shared" si="1"/>
        <v>0</v>
      </c>
      <c r="O15" s="44">
        <f t="shared" si="0"/>
        <v>0</v>
      </c>
      <c r="Q15" s="44">
        <f t="shared" si="3"/>
        <v>0</v>
      </c>
      <c r="S15" s="44">
        <f t="shared" si="2"/>
        <v>0</v>
      </c>
    </row>
    <row r="16" spans="1:19" ht="30" hidden="1" customHeight="1">
      <c r="A16" s="27" t="s">
        <v>36</v>
      </c>
      <c r="C16" s="18" t="s">
        <v>5</v>
      </c>
      <c r="D16" s="18"/>
      <c r="E16" s="79">
        <v>0</v>
      </c>
      <c r="F16" s="18"/>
      <c r="G16" s="79">
        <v>350</v>
      </c>
      <c r="I16" s="11">
        <v>0</v>
      </c>
      <c r="K16" s="124">
        <v>0</v>
      </c>
      <c r="M16" s="11">
        <f t="shared" si="1"/>
        <v>0</v>
      </c>
      <c r="O16" s="44">
        <f t="shared" si="0"/>
        <v>0</v>
      </c>
      <c r="Q16" s="44">
        <f t="shared" si="3"/>
        <v>0</v>
      </c>
      <c r="S16" s="44">
        <f t="shared" si="2"/>
        <v>0</v>
      </c>
    </row>
    <row r="17" spans="1:23" ht="30" customHeight="1">
      <c r="A17" s="27" t="s">
        <v>16</v>
      </c>
      <c r="C17" s="18" t="s">
        <v>196</v>
      </c>
      <c r="D17" s="18"/>
      <c r="E17" s="79">
        <v>5999986</v>
      </c>
      <c r="F17" s="18"/>
      <c r="G17" s="79">
        <v>750</v>
      </c>
      <c r="I17" s="11">
        <v>0</v>
      </c>
      <c r="K17" s="124">
        <v>0</v>
      </c>
      <c r="M17" s="11">
        <f t="shared" si="1"/>
        <v>0</v>
      </c>
      <c r="O17" s="44">
        <f t="shared" si="0"/>
        <v>4499989500</v>
      </c>
      <c r="Q17" s="44">
        <v>-518180609</v>
      </c>
      <c r="S17" s="44">
        <f t="shared" si="2"/>
        <v>3981808891</v>
      </c>
    </row>
    <row r="18" spans="1:23" ht="30" customHeight="1">
      <c r="A18" s="27" t="s">
        <v>19</v>
      </c>
      <c r="C18" s="18" t="s">
        <v>194</v>
      </c>
      <c r="D18" s="18"/>
      <c r="E18" s="79">
        <v>9350000</v>
      </c>
      <c r="F18" s="18"/>
      <c r="G18" s="79">
        <v>5800</v>
      </c>
      <c r="I18" s="11">
        <v>0</v>
      </c>
      <c r="K18" s="124">
        <v>0</v>
      </c>
      <c r="M18" s="11">
        <f t="shared" si="1"/>
        <v>0</v>
      </c>
      <c r="O18" s="44">
        <f t="shared" si="0"/>
        <v>54230000000</v>
      </c>
      <c r="Q18" s="44">
        <v>-6273731072</v>
      </c>
      <c r="S18" s="44">
        <f t="shared" si="2"/>
        <v>47956268928</v>
      </c>
    </row>
    <row r="19" spans="1:23" ht="30" hidden="1" customHeight="1">
      <c r="A19" s="27" t="s">
        <v>41</v>
      </c>
      <c r="C19" s="18" t="s">
        <v>94</v>
      </c>
      <c r="D19" s="18"/>
      <c r="E19" s="79">
        <v>0</v>
      </c>
      <c r="F19" s="18"/>
      <c r="G19" s="79">
        <v>27</v>
      </c>
      <c r="I19" s="11">
        <v>0</v>
      </c>
      <c r="K19" s="124">
        <v>0</v>
      </c>
      <c r="M19" s="11">
        <f t="shared" si="1"/>
        <v>0</v>
      </c>
      <c r="O19" s="44">
        <f t="shared" si="0"/>
        <v>0</v>
      </c>
      <c r="Q19" s="44">
        <f t="shared" si="3"/>
        <v>0</v>
      </c>
      <c r="S19" s="44">
        <f t="shared" si="2"/>
        <v>0</v>
      </c>
    </row>
    <row r="20" spans="1:23" ht="30" customHeight="1">
      <c r="A20" s="27" t="s">
        <v>34</v>
      </c>
      <c r="C20" s="18" t="s">
        <v>195</v>
      </c>
      <c r="D20" s="18"/>
      <c r="E20" s="79">
        <v>2526000</v>
      </c>
      <c r="F20" s="18"/>
      <c r="G20" s="79">
        <v>3650</v>
      </c>
      <c r="I20" s="11">
        <v>0</v>
      </c>
      <c r="K20" s="124">
        <v>0</v>
      </c>
      <c r="M20" s="11">
        <f t="shared" si="1"/>
        <v>0</v>
      </c>
      <c r="O20" s="44">
        <f t="shared" si="0"/>
        <v>9219900000</v>
      </c>
      <c r="Q20" s="44">
        <v>0</v>
      </c>
      <c r="S20" s="44">
        <f t="shared" si="2"/>
        <v>9219900000</v>
      </c>
    </row>
    <row r="21" spans="1:23" ht="30" hidden="1" customHeight="1">
      <c r="A21" s="27" t="s">
        <v>39</v>
      </c>
      <c r="C21" s="18" t="s">
        <v>93</v>
      </c>
      <c r="D21" s="18"/>
      <c r="E21" s="79">
        <v>0</v>
      </c>
      <c r="F21" s="18"/>
      <c r="G21" s="79">
        <v>380</v>
      </c>
      <c r="I21" s="11">
        <v>0</v>
      </c>
      <c r="K21" s="124">
        <v>0</v>
      </c>
      <c r="M21" s="11">
        <f t="shared" si="1"/>
        <v>0</v>
      </c>
      <c r="O21" s="44">
        <f t="shared" si="0"/>
        <v>0</v>
      </c>
      <c r="Q21" s="44">
        <f t="shared" si="3"/>
        <v>0</v>
      </c>
      <c r="S21" s="44">
        <f t="shared" si="2"/>
        <v>0</v>
      </c>
    </row>
    <row r="22" spans="1:23" ht="30" hidden="1" customHeight="1">
      <c r="A22" s="27" t="s">
        <v>42</v>
      </c>
      <c r="C22" s="18" t="s">
        <v>95</v>
      </c>
      <c r="D22" s="18"/>
      <c r="E22" s="79">
        <v>0</v>
      </c>
      <c r="F22" s="18"/>
      <c r="G22" s="79">
        <v>75</v>
      </c>
      <c r="I22" s="11">
        <v>0</v>
      </c>
      <c r="K22" s="124">
        <v>0</v>
      </c>
      <c r="M22" s="11">
        <f t="shared" si="1"/>
        <v>0</v>
      </c>
      <c r="O22" s="44">
        <f t="shared" si="0"/>
        <v>0</v>
      </c>
      <c r="Q22" s="44">
        <f t="shared" si="3"/>
        <v>0</v>
      </c>
      <c r="S22" s="44">
        <f t="shared" si="2"/>
        <v>0</v>
      </c>
    </row>
    <row r="23" spans="1:23" ht="30" customHeight="1">
      <c r="A23" s="97" t="s">
        <v>31</v>
      </c>
      <c r="C23" s="18" t="s">
        <v>5</v>
      </c>
      <c r="D23" s="18"/>
      <c r="E23" s="79">
        <v>158068365</v>
      </c>
      <c r="F23" s="18"/>
      <c r="G23" s="79">
        <v>250</v>
      </c>
      <c r="I23" s="11">
        <v>0</v>
      </c>
      <c r="K23" s="124">
        <v>0</v>
      </c>
      <c r="M23" s="11">
        <f t="shared" si="1"/>
        <v>0</v>
      </c>
      <c r="O23" s="44">
        <f t="shared" si="0"/>
        <v>39517091250</v>
      </c>
      <c r="Q23" s="44">
        <v>-5010540278</v>
      </c>
      <c r="S23" s="44">
        <f t="shared" si="2"/>
        <v>34506550972</v>
      </c>
    </row>
    <row r="24" spans="1:23" ht="30" customHeight="1">
      <c r="A24" s="27" t="s">
        <v>29</v>
      </c>
      <c r="C24" s="18" t="s">
        <v>193</v>
      </c>
      <c r="D24" s="18"/>
      <c r="E24" s="79">
        <v>50100000</v>
      </c>
      <c r="F24" s="18"/>
      <c r="G24" s="79">
        <v>1600</v>
      </c>
      <c r="I24" s="11">
        <v>0</v>
      </c>
      <c r="K24" s="124">
        <v>0</v>
      </c>
      <c r="M24" s="11">
        <f t="shared" si="1"/>
        <v>0</v>
      </c>
      <c r="O24" s="44">
        <f t="shared" si="0"/>
        <v>80160000000</v>
      </c>
      <c r="Q24" s="44">
        <v>0</v>
      </c>
      <c r="S24" s="44">
        <f t="shared" si="2"/>
        <v>80160000000</v>
      </c>
    </row>
    <row r="25" spans="1:23" ht="30" customHeight="1">
      <c r="A25" s="27" t="s">
        <v>18</v>
      </c>
      <c r="C25" s="18" t="s">
        <v>191</v>
      </c>
      <c r="D25" s="18"/>
      <c r="E25" s="79">
        <v>31781945</v>
      </c>
      <c r="F25" s="18"/>
      <c r="G25" s="79">
        <v>424</v>
      </c>
      <c r="I25" s="11">
        <v>0</v>
      </c>
      <c r="K25" s="124">
        <v>0</v>
      </c>
      <c r="M25" s="11">
        <f t="shared" si="1"/>
        <v>0</v>
      </c>
      <c r="O25" s="44">
        <f t="shared" si="0"/>
        <v>13475544680</v>
      </c>
      <c r="Q25" s="44">
        <v>-1687470844</v>
      </c>
      <c r="S25" s="44">
        <f t="shared" si="2"/>
        <v>11788073836</v>
      </c>
      <c r="W25" s="29"/>
    </row>
    <row r="26" spans="1:23" ht="30" hidden="1" customHeight="1">
      <c r="A26" s="27" t="s">
        <v>15</v>
      </c>
      <c r="C26" s="18" t="s">
        <v>5</v>
      </c>
      <c r="D26" s="18"/>
      <c r="E26" s="79">
        <v>0</v>
      </c>
      <c r="F26" s="18"/>
      <c r="G26" s="79">
        <v>7000</v>
      </c>
      <c r="I26" s="11">
        <v>0</v>
      </c>
      <c r="K26" s="124">
        <v>0</v>
      </c>
      <c r="M26" s="11">
        <f t="shared" si="1"/>
        <v>0</v>
      </c>
      <c r="O26" s="44">
        <f t="shared" si="0"/>
        <v>0</v>
      </c>
      <c r="Q26" s="44">
        <f t="shared" si="3"/>
        <v>0</v>
      </c>
      <c r="S26" s="44">
        <f t="shared" si="2"/>
        <v>0</v>
      </c>
      <c r="W26" s="29"/>
    </row>
    <row r="27" spans="1:23" ht="30" customHeight="1">
      <c r="A27" s="27" t="s">
        <v>116</v>
      </c>
      <c r="C27" s="18" t="s">
        <v>192</v>
      </c>
      <c r="D27" s="18"/>
      <c r="E27" s="79">
        <v>12642641</v>
      </c>
      <c r="F27" s="18"/>
      <c r="G27" s="79">
        <v>1300</v>
      </c>
      <c r="I27" s="11">
        <v>0</v>
      </c>
      <c r="K27" s="124">
        <v>0</v>
      </c>
      <c r="L27" s="117"/>
      <c r="M27" s="11">
        <f t="shared" si="1"/>
        <v>0</v>
      </c>
      <c r="O27" s="44">
        <f t="shared" si="0"/>
        <v>16435433300</v>
      </c>
      <c r="Q27" s="44">
        <v>-2049502474</v>
      </c>
      <c r="S27" s="44">
        <f t="shared" si="2"/>
        <v>14385930826</v>
      </c>
    </row>
    <row r="28" spans="1:23" ht="30" hidden="1" customHeight="1">
      <c r="A28" s="27" t="s">
        <v>38</v>
      </c>
      <c r="C28" s="18" t="s">
        <v>156</v>
      </c>
      <c r="D28" s="18"/>
      <c r="E28" s="79">
        <v>0</v>
      </c>
      <c r="F28" s="18"/>
      <c r="G28" s="79">
        <v>78</v>
      </c>
      <c r="I28" s="11">
        <v>0</v>
      </c>
      <c r="K28" s="124">
        <v>0</v>
      </c>
      <c r="M28" s="11">
        <f t="shared" si="1"/>
        <v>0</v>
      </c>
      <c r="O28" s="44">
        <f t="shared" si="0"/>
        <v>0</v>
      </c>
      <c r="Q28" s="44">
        <f t="shared" si="3"/>
        <v>0</v>
      </c>
      <c r="S28" s="44">
        <f t="shared" si="2"/>
        <v>0</v>
      </c>
    </row>
    <row r="29" spans="1:23" ht="30" hidden="1" customHeight="1">
      <c r="A29" s="27" t="s">
        <v>30</v>
      </c>
      <c r="C29" s="18" t="s">
        <v>155</v>
      </c>
      <c r="D29" s="18"/>
      <c r="E29" s="79">
        <v>0</v>
      </c>
      <c r="F29" s="18"/>
      <c r="G29" s="79">
        <v>270</v>
      </c>
      <c r="I29" s="11">
        <v>0</v>
      </c>
      <c r="K29" s="124">
        <v>0</v>
      </c>
      <c r="M29" s="11">
        <f t="shared" si="1"/>
        <v>0</v>
      </c>
      <c r="O29" s="44">
        <f t="shared" si="0"/>
        <v>0</v>
      </c>
      <c r="Q29" s="44">
        <f t="shared" si="3"/>
        <v>0</v>
      </c>
      <c r="S29" s="44">
        <f t="shared" si="2"/>
        <v>0</v>
      </c>
    </row>
    <row r="30" spans="1:23" ht="30.75" hidden="1" customHeight="1">
      <c r="A30" s="27" t="s">
        <v>143</v>
      </c>
      <c r="C30" s="18" t="s">
        <v>155</v>
      </c>
      <c r="D30" s="18"/>
      <c r="E30" s="79">
        <v>0</v>
      </c>
      <c r="F30" s="18"/>
      <c r="G30" s="79">
        <v>4000</v>
      </c>
      <c r="I30" s="11">
        <v>0</v>
      </c>
      <c r="K30" s="124">
        <v>0</v>
      </c>
      <c r="M30" s="11">
        <f t="shared" si="1"/>
        <v>0</v>
      </c>
      <c r="O30" s="44">
        <f t="shared" si="0"/>
        <v>0</v>
      </c>
      <c r="Q30" s="44">
        <f t="shared" si="3"/>
        <v>0</v>
      </c>
      <c r="S30" s="44">
        <f t="shared" si="2"/>
        <v>0</v>
      </c>
    </row>
    <row r="31" spans="1:23" ht="30" hidden="1" customHeight="1">
      <c r="A31" s="27" t="s">
        <v>132</v>
      </c>
      <c r="C31" s="18" t="s">
        <v>137</v>
      </c>
      <c r="D31" s="18"/>
      <c r="E31" s="79">
        <v>0</v>
      </c>
      <c r="F31" s="18"/>
      <c r="G31" s="79">
        <v>315594</v>
      </c>
      <c r="I31" s="11">
        <v>0</v>
      </c>
      <c r="K31" s="124">
        <v>0</v>
      </c>
      <c r="M31" s="11">
        <f t="shared" si="1"/>
        <v>0</v>
      </c>
      <c r="O31" s="44">
        <f t="shared" si="0"/>
        <v>0</v>
      </c>
      <c r="Q31" s="44">
        <f t="shared" si="3"/>
        <v>0</v>
      </c>
      <c r="S31" s="44">
        <f t="shared" si="2"/>
        <v>0</v>
      </c>
    </row>
    <row r="32" spans="1:23" ht="30" hidden="1" customHeight="1">
      <c r="A32" s="27" t="s">
        <v>133</v>
      </c>
      <c r="C32" s="18" t="s">
        <v>118</v>
      </c>
      <c r="D32" s="18"/>
      <c r="E32" s="79">
        <v>0</v>
      </c>
      <c r="F32" s="18"/>
      <c r="G32" s="79">
        <v>5121186</v>
      </c>
      <c r="I32" s="11">
        <v>0</v>
      </c>
      <c r="K32" s="124">
        <v>0</v>
      </c>
      <c r="M32" s="11">
        <f t="shared" si="1"/>
        <v>0</v>
      </c>
      <c r="O32" s="44">
        <f t="shared" si="0"/>
        <v>0</v>
      </c>
      <c r="Q32" s="44">
        <f t="shared" si="3"/>
        <v>0</v>
      </c>
      <c r="S32" s="44">
        <f t="shared" si="2"/>
        <v>0</v>
      </c>
    </row>
    <row r="33" spans="1:19" ht="30" hidden="1" customHeight="1">
      <c r="A33" s="27" t="s">
        <v>142</v>
      </c>
      <c r="C33" s="18" t="s">
        <v>171</v>
      </c>
      <c r="D33" s="18"/>
      <c r="E33" s="79">
        <v>0</v>
      </c>
      <c r="F33" s="18"/>
      <c r="G33" s="79">
        <v>271</v>
      </c>
      <c r="I33" s="11">
        <v>0</v>
      </c>
      <c r="K33" s="124">
        <v>0</v>
      </c>
      <c r="M33" s="11">
        <f t="shared" si="1"/>
        <v>0</v>
      </c>
      <c r="O33" s="44">
        <f t="shared" si="0"/>
        <v>0</v>
      </c>
      <c r="Q33" s="44">
        <f t="shared" si="3"/>
        <v>0</v>
      </c>
      <c r="S33" s="44">
        <f t="shared" si="2"/>
        <v>0</v>
      </c>
    </row>
    <row r="34" spans="1:19" ht="30" hidden="1" customHeight="1">
      <c r="A34" s="27" t="s">
        <v>130</v>
      </c>
      <c r="C34" s="18" t="s">
        <v>172</v>
      </c>
      <c r="D34" s="18"/>
      <c r="E34" s="79">
        <v>0</v>
      </c>
      <c r="F34" s="18"/>
      <c r="G34" s="79">
        <v>450</v>
      </c>
      <c r="I34" s="11">
        <v>0</v>
      </c>
      <c r="K34" s="124">
        <v>0</v>
      </c>
      <c r="M34" s="11">
        <f t="shared" si="1"/>
        <v>0</v>
      </c>
      <c r="O34" s="44">
        <f t="shared" si="0"/>
        <v>0</v>
      </c>
      <c r="Q34" s="44">
        <f t="shared" si="3"/>
        <v>0</v>
      </c>
      <c r="S34" s="44">
        <f t="shared" si="2"/>
        <v>0</v>
      </c>
    </row>
    <row r="35" spans="1:19" ht="30" hidden="1" customHeight="1">
      <c r="A35" s="27" t="s">
        <v>120</v>
      </c>
      <c r="C35" s="18" t="s">
        <v>186</v>
      </c>
      <c r="D35" s="18"/>
      <c r="E35" s="79">
        <f>I35/G35</f>
        <v>0</v>
      </c>
      <c r="F35" s="18"/>
      <c r="G35" s="79">
        <v>60</v>
      </c>
      <c r="I35" s="11">
        <v>0</v>
      </c>
      <c r="K35" s="124">
        <v>0</v>
      </c>
      <c r="M35" s="11">
        <f t="shared" si="1"/>
        <v>0</v>
      </c>
      <c r="O35" s="44">
        <f t="shared" si="0"/>
        <v>0</v>
      </c>
      <c r="Q35" s="44">
        <f t="shared" si="3"/>
        <v>0</v>
      </c>
      <c r="S35" s="44">
        <f t="shared" si="2"/>
        <v>0</v>
      </c>
    </row>
    <row r="36" spans="1:19" ht="30" hidden="1" customHeight="1">
      <c r="A36" s="27" t="s">
        <v>32</v>
      </c>
      <c r="C36" s="18" t="s">
        <v>185</v>
      </c>
      <c r="D36" s="18"/>
      <c r="E36" s="79">
        <v>0</v>
      </c>
      <c r="F36" s="18"/>
      <c r="G36" s="79">
        <v>220</v>
      </c>
      <c r="I36" s="11">
        <v>0</v>
      </c>
      <c r="K36" s="124">
        <v>0</v>
      </c>
      <c r="M36" s="11">
        <f t="shared" si="1"/>
        <v>0</v>
      </c>
      <c r="O36" s="44">
        <f t="shared" si="0"/>
        <v>0</v>
      </c>
      <c r="Q36" s="44">
        <f t="shared" si="3"/>
        <v>0</v>
      </c>
      <c r="S36" s="44">
        <f t="shared" si="2"/>
        <v>0</v>
      </c>
    </row>
    <row r="37" spans="1:19" ht="30" hidden="1" customHeight="1">
      <c r="A37" s="27" t="s">
        <v>24</v>
      </c>
      <c r="C37" s="18" t="s">
        <v>184</v>
      </c>
      <c r="D37" s="18"/>
      <c r="E37" s="79">
        <v>0</v>
      </c>
      <c r="F37" s="18"/>
      <c r="G37" s="79">
        <v>1500</v>
      </c>
      <c r="I37" s="11">
        <v>0</v>
      </c>
      <c r="K37" s="124">
        <v>0</v>
      </c>
      <c r="M37" s="11">
        <f t="shared" si="1"/>
        <v>0</v>
      </c>
      <c r="O37" s="44">
        <f t="shared" si="0"/>
        <v>0</v>
      </c>
      <c r="Q37" s="44">
        <f t="shared" si="3"/>
        <v>0</v>
      </c>
      <c r="S37" s="44">
        <f t="shared" si="2"/>
        <v>0</v>
      </c>
    </row>
    <row r="38" spans="1:19" ht="30" customHeight="1">
      <c r="A38" s="27" t="s">
        <v>146</v>
      </c>
      <c r="C38" s="18" t="s">
        <v>197</v>
      </c>
      <c r="D38" s="18"/>
      <c r="E38" s="79">
        <v>4759690</v>
      </c>
      <c r="F38" s="18"/>
      <c r="G38" s="79">
        <v>1200</v>
      </c>
      <c r="I38" s="11">
        <v>0</v>
      </c>
      <c r="K38" s="124">
        <v>0</v>
      </c>
      <c r="M38" s="11">
        <f t="shared" si="1"/>
        <v>0</v>
      </c>
      <c r="O38" s="44">
        <f t="shared" si="0"/>
        <v>5711628000</v>
      </c>
      <c r="Q38" s="44">
        <v>0</v>
      </c>
      <c r="S38" s="44">
        <f t="shared" si="2"/>
        <v>5711628000</v>
      </c>
    </row>
    <row r="39" spans="1:19" ht="30" customHeight="1">
      <c r="A39" s="27" t="s">
        <v>25</v>
      </c>
      <c r="C39" s="18" t="s">
        <v>194</v>
      </c>
      <c r="D39" s="18"/>
      <c r="E39" s="79">
        <v>28852298</v>
      </c>
      <c r="F39" s="18"/>
      <c r="G39" s="79">
        <v>42</v>
      </c>
      <c r="I39" s="11">
        <v>0</v>
      </c>
      <c r="K39" s="124">
        <v>0</v>
      </c>
      <c r="M39" s="11">
        <f t="shared" si="1"/>
        <v>0</v>
      </c>
      <c r="O39" s="44">
        <f t="shared" si="0"/>
        <v>1211796516</v>
      </c>
      <c r="Q39" s="44">
        <v>-140838336</v>
      </c>
      <c r="S39" s="44">
        <f t="shared" si="2"/>
        <v>1070958180</v>
      </c>
    </row>
    <row r="40" spans="1:19" ht="30" hidden="1" customHeight="1">
      <c r="A40" s="27" t="s">
        <v>176</v>
      </c>
      <c r="C40" s="18" t="s">
        <v>173</v>
      </c>
      <c r="D40" s="18"/>
      <c r="E40" s="79">
        <f>I40/G40</f>
        <v>0</v>
      </c>
      <c r="F40" s="18"/>
      <c r="G40" s="79">
        <v>1200</v>
      </c>
      <c r="I40" s="11">
        <v>0</v>
      </c>
      <c r="K40" s="28">
        <v>0</v>
      </c>
      <c r="M40" s="11">
        <f t="shared" ref="M40" si="4">I40+K40</f>
        <v>0</v>
      </c>
      <c r="O40" s="44">
        <f t="shared" si="0"/>
        <v>0</v>
      </c>
      <c r="Q40" s="44">
        <v>0</v>
      </c>
      <c r="S40" s="44">
        <f t="shared" ref="S40" si="5">O40+Q40</f>
        <v>0</v>
      </c>
    </row>
    <row r="41" spans="1:19" ht="30" customHeight="1" thickBot="1">
      <c r="A41" s="19" t="s">
        <v>43</v>
      </c>
      <c r="C41" s="11"/>
      <c r="E41" s="11"/>
      <c r="G41" s="11"/>
      <c r="I41" s="21">
        <f>SUM(I7:I40)</f>
        <v>0</v>
      </c>
      <c r="K41" s="46">
        <f>SUM(K7:K40)</f>
        <v>0</v>
      </c>
      <c r="M41" s="21">
        <f>SUM(M7:M40)</f>
        <v>0</v>
      </c>
      <c r="O41" s="21">
        <f>SUM(O7:O40)</f>
        <v>310727351666</v>
      </c>
      <c r="Q41" s="46">
        <f>SUM(Q7:Q40)</f>
        <v>-25937607572</v>
      </c>
      <c r="S41" s="95">
        <f>SUM(S7:S40)</f>
        <v>284789744094</v>
      </c>
    </row>
    <row r="42" spans="1:19" ht="30" customHeight="1" thickTop="1">
      <c r="O42" s="11"/>
      <c r="S42" s="109"/>
    </row>
    <row r="43" spans="1:19" ht="30" customHeight="1">
      <c r="I43" s="11"/>
      <c r="O43" s="11"/>
      <c r="S43" s="110"/>
    </row>
    <row r="44" spans="1:19" ht="30" customHeight="1">
      <c r="I44" s="11"/>
      <c r="O44" s="11" t="s">
        <v>204</v>
      </c>
      <c r="S44" s="11"/>
    </row>
    <row r="45" spans="1:19" ht="30" customHeight="1">
      <c r="I45" s="11"/>
      <c r="O45" s="11"/>
      <c r="S45" s="11"/>
    </row>
    <row r="46" spans="1:19" ht="30" customHeight="1">
      <c r="S46" s="11"/>
    </row>
    <row r="47" spans="1:19" ht="30" customHeight="1">
      <c r="S47" s="11"/>
    </row>
    <row r="48" spans="1:19" ht="30" customHeight="1">
      <c r="S48" s="11"/>
    </row>
    <row r="49" spans="19:19" ht="30" customHeight="1">
      <c r="S49" s="11"/>
    </row>
    <row r="50" spans="19:19" ht="30" customHeight="1">
      <c r="S50" s="11"/>
    </row>
  </sheetData>
  <autoFilter ref="A1:A45" xr:uid="{00000000-0001-0000-0E00-000000000000}"/>
  <mergeCells count="8">
    <mergeCell ref="A1:S1"/>
    <mergeCell ref="A2:S2"/>
    <mergeCell ref="A3:S3"/>
    <mergeCell ref="A4:S4"/>
    <mergeCell ref="A5:A6"/>
    <mergeCell ref="C5:G5"/>
    <mergeCell ref="I5:M5"/>
    <mergeCell ref="O5:S5"/>
  </mergeCells>
  <pageMargins left="0.39" right="0.39" top="0.39" bottom="0.39" header="0" footer="0"/>
  <pageSetup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  <pageSetUpPr fitToPage="1"/>
  </sheetPr>
  <dimension ref="A1:U81"/>
  <sheetViews>
    <sheetView rightToLeft="1" view="pageBreakPreview" topLeftCell="A64" zoomScale="110" zoomScaleNormal="100" zoomScaleSheetLayoutView="110" workbookViewId="0">
      <selection activeCell="A56" sqref="A56:XFD56"/>
    </sheetView>
  </sheetViews>
  <sheetFormatPr defaultRowHeight="30" customHeight="1"/>
  <cols>
    <col min="1" max="1" width="38.28515625" style="27" customWidth="1"/>
    <col min="2" max="2" width="1.28515625" style="7" customWidth="1"/>
    <col min="3" max="3" width="14.5703125" style="63" customWidth="1"/>
    <col min="4" max="4" width="1.28515625" style="63" customWidth="1"/>
    <col min="5" max="5" width="19.5703125" style="63" customWidth="1"/>
    <col min="6" max="6" width="1.28515625" style="63" customWidth="1"/>
    <col min="7" max="7" width="20.5703125" style="63" customWidth="1"/>
    <col min="8" max="8" width="1.28515625" style="7" customWidth="1"/>
    <col min="9" max="9" width="20.140625" style="7" customWidth="1"/>
    <col min="10" max="10" width="1.28515625" style="7" customWidth="1"/>
    <col min="11" max="11" width="15.140625" style="7" customWidth="1"/>
    <col min="12" max="12" width="1.28515625" style="7" customWidth="1"/>
    <col min="13" max="13" width="20.140625" style="7" customWidth="1"/>
    <col min="14" max="14" width="1.28515625" style="7" customWidth="1"/>
    <col min="15" max="15" width="21.5703125" style="7" customWidth="1"/>
    <col min="16" max="16" width="1.28515625" style="7" customWidth="1"/>
    <col min="17" max="17" width="21.28515625" style="7" customWidth="1"/>
    <col min="18" max="18" width="0.5703125" style="69" customWidth="1"/>
    <col min="19" max="19" width="9.140625" style="69"/>
    <col min="20" max="20" width="19" style="59" bestFit="1" customWidth="1"/>
    <col min="21" max="21" width="17" style="59" bestFit="1" customWidth="1"/>
    <col min="22" max="16384" width="9.140625" style="69"/>
  </cols>
  <sheetData>
    <row r="1" spans="1:17" ht="30" customHeight="1">
      <c r="A1" s="128" t="s">
        <v>106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ht="30" customHeight="1">
      <c r="A2" s="128" t="s">
        <v>108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</row>
    <row r="3" spans="1:17" ht="30" customHeight="1">
      <c r="A3" s="128" t="s">
        <v>198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17" ht="30" customHeight="1">
      <c r="A4" s="129" t="s">
        <v>99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</row>
    <row r="5" spans="1:17" ht="30" customHeight="1">
      <c r="A5" s="158" t="s">
        <v>57</v>
      </c>
      <c r="C5" s="130" t="s">
        <v>71</v>
      </c>
      <c r="D5" s="130"/>
      <c r="E5" s="130"/>
      <c r="F5" s="130"/>
      <c r="G5" s="130"/>
      <c r="H5" s="130"/>
      <c r="I5" s="130"/>
      <c r="K5" s="130" t="s">
        <v>72</v>
      </c>
      <c r="L5" s="130"/>
      <c r="M5" s="130"/>
      <c r="N5" s="130"/>
      <c r="O5" s="130"/>
      <c r="P5" s="130"/>
      <c r="Q5" s="130"/>
    </row>
    <row r="6" spans="1:17" ht="37.5" customHeight="1">
      <c r="A6" s="158"/>
      <c r="C6" s="60" t="s">
        <v>9</v>
      </c>
      <c r="D6" s="61"/>
      <c r="E6" s="60" t="s">
        <v>100</v>
      </c>
      <c r="F6" s="61"/>
      <c r="G6" s="60" t="s">
        <v>101</v>
      </c>
      <c r="H6" s="8"/>
      <c r="I6" s="6" t="s">
        <v>102</v>
      </c>
      <c r="K6" s="6" t="s">
        <v>9</v>
      </c>
      <c r="L6" s="8"/>
      <c r="M6" s="6" t="s">
        <v>100</v>
      </c>
      <c r="N6" s="8"/>
      <c r="O6" s="6" t="s">
        <v>101</v>
      </c>
      <c r="P6" s="8"/>
      <c r="Q6" s="6" t="s">
        <v>102</v>
      </c>
    </row>
    <row r="7" spans="1:17" ht="37.5" hidden="1" customHeight="1">
      <c r="A7" s="27" t="s">
        <v>37</v>
      </c>
      <c r="C7" s="62">
        <v>0</v>
      </c>
      <c r="E7" s="62">
        <v>0</v>
      </c>
      <c r="G7" s="62">
        <v>0</v>
      </c>
      <c r="I7" s="70">
        <f>E7+G7</f>
        <v>0</v>
      </c>
      <c r="K7" s="70">
        <v>0</v>
      </c>
      <c r="M7" s="62">
        <v>0</v>
      </c>
      <c r="O7" s="44">
        <v>0</v>
      </c>
      <c r="Q7" s="44">
        <f>M7+O7</f>
        <v>0</v>
      </c>
    </row>
    <row r="8" spans="1:17" ht="37.5" customHeight="1">
      <c r="A8" s="27" t="s">
        <v>31</v>
      </c>
      <c r="B8" s="68"/>
      <c r="C8" s="62">
        <f>-سهام!O27</f>
        <v>7477691</v>
      </c>
      <c r="E8" s="62">
        <f>سهام!Q27</f>
        <v>23350873311</v>
      </c>
      <c r="G8" s="64">
        <v>-26848819948</v>
      </c>
      <c r="I8" s="70">
        <f t="shared" ref="I8:I71" si="0">E8+G8</f>
        <v>-3497946637</v>
      </c>
      <c r="K8" s="70">
        <v>14127094</v>
      </c>
      <c r="M8" s="62">
        <v>43026821339</v>
      </c>
      <c r="O8" s="44">
        <v>-50724560823</v>
      </c>
      <c r="Q8" s="44">
        <f t="shared" ref="Q8:Q71" si="1">M8+O8</f>
        <v>-7697739484</v>
      </c>
    </row>
    <row r="9" spans="1:17" ht="37.5" customHeight="1">
      <c r="A9" s="68" t="s">
        <v>116</v>
      </c>
      <c r="B9" s="68"/>
      <c r="C9" s="62">
        <f>-سهام!O30</f>
        <v>7319355</v>
      </c>
      <c r="E9" s="62">
        <f>سهام!Q30</f>
        <v>51319125311</v>
      </c>
      <c r="G9" s="64">
        <v>-43637182489</v>
      </c>
      <c r="I9" s="70">
        <f t="shared" si="0"/>
        <v>7681942822</v>
      </c>
      <c r="K9" s="70">
        <v>8026714</v>
      </c>
      <c r="M9" s="62">
        <v>56607936941</v>
      </c>
      <c r="O9" s="44">
        <v>-49083857519</v>
      </c>
      <c r="Q9" s="44">
        <f t="shared" si="1"/>
        <v>7524079422</v>
      </c>
    </row>
    <row r="10" spans="1:17" ht="37.5" customHeight="1">
      <c r="A10" s="68" t="s">
        <v>170</v>
      </c>
      <c r="B10" s="68"/>
      <c r="C10" s="62">
        <f>-سهام!O31</f>
        <v>0</v>
      </c>
      <c r="E10" s="62">
        <f>سهام!Y31</f>
        <v>0</v>
      </c>
      <c r="G10" s="64">
        <v>0</v>
      </c>
      <c r="I10" s="70">
        <f t="shared" si="0"/>
        <v>0</v>
      </c>
      <c r="K10" s="70">
        <v>35349755</v>
      </c>
      <c r="M10" s="62">
        <v>144863295990</v>
      </c>
      <c r="O10" s="44">
        <v>-183800867303</v>
      </c>
      <c r="Q10" s="44">
        <f t="shared" si="1"/>
        <v>-38937571313</v>
      </c>
    </row>
    <row r="11" spans="1:17" ht="30" hidden="1" customHeight="1">
      <c r="A11" s="68" t="s">
        <v>42</v>
      </c>
      <c r="C11" s="62">
        <v>0</v>
      </c>
      <c r="E11" s="62">
        <v>0</v>
      </c>
      <c r="G11" s="64">
        <v>0</v>
      </c>
      <c r="I11" s="70">
        <f t="shared" si="0"/>
        <v>0</v>
      </c>
      <c r="K11" s="70">
        <v>0</v>
      </c>
      <c r="M11" s="62">
        <v>0</v>
      </c>
      <c r="O11" s="44">
        <v>0</v>
      </c>
      <c r="Q11" s="44">
        <f t="shared" si="1"/>
        <v>0</v>
      </c>
    </row>
    <row r="12" spans="1:17" ht="30" hidden="1" customHeight="1">
      <c r="A12" s="68" t="s">
        <v>39</v>
      </c>
      <c r="B12" s="68"/>
      <c r="C12" s="62">
        <v>0</v>
      </c>
      <c r="E12" s="62">
        <v>0</v>
      </c>
      <c r="G12" s="64">
        <v>0</v>
      </c>
      <c r="I12" s="70">
        <f t="shared" si="0"/>
        <v>0</v>
      </c>
      <c r="K12" s="70">
        <v>0</v>
      </c>
      <c r="M12" s="62">
        <v>0</v>
      </c>
      <c r="O12" s="44">
        <v>0</v>
      </c>
      <c r="Q12" s="44">
        <f t="shared" si="1"/>
        <v>0</v>
      </c>
    </row>
    <row r="13" spans="1:17" ht="30" customHeight="1">
      <c r="A13" s="68" t="s">
        <v>180</v>
      </c>
      <c r="B13" s="68"/>
      <c r="C13" s="62">
        <f>-سهام!O56</f>
        <v>0</v>
      </c>
      <c r="E13" s="62">
        <f>سهام!Q56</f>
        <v>0</v>
      </c>
      <c r="G13" s="64">
        <v>0</v>
      </c>
      <c r="I13" s="70">
        <f t="shared" si="0"/>
        <v>0</v>
      </c>
      <c r="K13" s="70">
        <v>7100000</v>
      </c>
      <c r="M13" s="62">
        <v>103737829758</v>
      </c>
      <c r="O13" s="44">
        <v>-105888108510</v>
      </c>
      <c r="Q13" s="44">
        <f t="shared" si="1"/>
        <v>-2150278752</v>
      </c>
    </row>
    <row r="14" spans="1:17" ht="30" hidden="1" customHeight="1">
      <c r="A14" s="68" t="s">
        <v>115</v>
      </c>
      <c r="B14" s="68"/>
      <c r="C14" s="62">
        <f>-سهام!O50</f>
        <v>0</v>
      </c>
      <c r="E14" s="62">
        <f>سهام!Q50</f>
        <v>0</v>
      </c>
      <c r="G14" s="64">
        <v>0</v>
      </c>
      <c r="I14" s="70">
        <f t="shared" si="0"/>
        <v>0</v>
      </c>
      <c r="K14" s="70">
        <v>0</v>
      </c>
      <c r="M14" s="62">
        <v>0</v>
      </c>
      <c r="O14" s="44">
        <v>0</v>
      </c>
      <c r="Q14" s="44">
        <f t="shared" si="1"/>
        <v>0</v>
      </c>
    </row>
    <row r="15" spans="1:17" ht="30" hidden="1" customHeight="1">
      <c r="A15" s="27" t="s">
        <v>17</v>
      </c>
      <c r="C15" s="62">
        <v>0</v>
      </c>
      <c r="E15" s="62">
        <v>0</v>
      </c>
      <c r="G15" s="64">
        <v>0</v>
      </c>
      <c r="I15" s="70">
        <f t="shared" si="0"/>
        <v>0</v>
      </c>
      <c r="K15" s="70">
        <v>0</v>
      </c>
      <c r="M15" s="62">
        <v>0</v>
      </c>
      <c r="O15" s="44">
        <v>0</v>
      </c>
      <c r="Q15" s="44">
        <f t="shared" si="1"/>
        <v>0</v>
      </c>
    </row>
    <row r="16" spans="1:17" ht="30" hidden="1" customHeight="1">
      <c r="A16" s="68" t="s">
        <v>124</v>
      </c>
      <c r="B16" s="68"/>
      <c r="C16" s="62">
        <v>0</v>
      </c>
      <c r="E16" s="62">
        <v>0</v>
      </c>
      <c r="G16" s="64">
        <v>0</v>
      </c>
      <c r="I16" s="70">
        <f t="shared" si="0"/>
        <v>0</v>
      </c>
      <c r="K16" s="70">
        <v>0</v>
      </c>
      <c r="M16" s="62">
        <v>0</v>
      </c>
      <c r="O16" s="44">
        <v>0</v>
      </c>
      <c r="Q16" s="44">
        <f t="shared" si="1"/>
        <v>0</v>
      </c>
    </row>
    <row r="17" spans="1:17" ht="30" hidden="1" customHeight="1">
      <c r="A17" s="68" t="s">
        <v>121</v>
      </c>
      <c r="B17" s="68"/>
      <c r="C17" s="62">
        <v>0</v>
      </c>
      <c r="E17" s="62">
        <v>0</v>
      </c>
      <c r="G17" s="64">
        <v>0</v>
      </c>
      <c r="I17" s="70">
        <f t="shared" si="0"/>
        <v>0</v>
      </c>
      <c r="K17" s="70">
        <v>0</v>
      </c>
      <c r="M17" s="62">
        <v>0</v>
      </c>
      <c r="O17" s="44">
        <v>0</v>
      </c>
      <c r="Q17" s="44">
        <f t="shared" si="1"/>
        <v>0</v>
      </c>
    </row>
    <row r="18" spans="1:17" ht="30" hidden="1" customHeight="1">
      <c r="A18" s="68" t="s">
        <v>35</v>
      </c>
      <c r="B18" s="68"/>
      <c r="C18" s="62">
        <v>0</v>
      </c>
      <c r="E18" s="62">
        <v>0</v>
      </c>
      <c r="G18" s="64">
        <v>0</v>
      </c>
      <c r="I18" s="70">
        <f t="shared" si="0"/>
        <v>0</v>
      </c>
      <c r="K18" s="70">
        <v>0</v>
      </c>
      <c r="M18" s="62">
        <v>0</v>
      </c>
      <c r="O18" s="44">
        <v>0</v>
      </c>
      <c r="Q18" s="44">
        <f t="shared" si="1"/>
        <v>0</v>
      </c>
    </row>
    <row r="19" spans="1:17" ht="30" customHeight="1">
      <c r="A19" s="68" t="s">
        <v>154</v>
      </c>
      <c r="B19" s="68"/>
      <c r="C19" s="62">
        <f>-سهام!O15</f>
        <v>6794377</v>
      </c>
      <c r="E19" s="62">
        <f>سهام!Q15</f>
        <v>34998739340</v>
      </c>
      <c r="G19" s="64">
        <v>-33099235723</v>
      </c>
      <c r="I19" s="70">
        <f t="shared" si="0"/>
        <v>1899503617</v>
      </c>
      <c r="K19" s="70">
        <v>9799924</v>
      </c>
      <c r="M19" s="62">
        <v>49784424860</v>
      </c>
      <c r="O19" s="44">
        <v>-48179034338</v>
      </c>
      <c r="Q19" s="44">
        <f t="shared" si="1"/>
        <v>1605390522</v>
      </c>
    </row>
    <row r="20" spans="1:17" ht="30" hidden="1" customHeight="1">
      <c r="A20" s="68" t="s">
        <v>125</v>
      </c>
      <c r="B20" s="68"/>
      <c r="C20" s="62">
        <v>0</v>
      </c>
      <c r="E20" s="62">
        <v>0</v>
      </c>
      <c r="G20" s="64">
        <v>0</v>
      </c>
      <c r="I20" s="70">
        <f t="shared" si="0"/>
        <v>0</v>
      </c>
      <c r="K20" s="70">
        <v>0</v>
      </c>
      <c r="M20" s="62">
        <v>0</v>
      </c>
      <c r="O20" s="44">
        <v>0</v>
      </c>
      <c r="Q20" s="44">
        <f t="shared" si="1"/>
        <v>0</v>
      </c>
    </row>
    <row r="21" spans="1:17" ht="30" customHeight="1">
      <c r="A21" s="27" t="s">
        <v>143</v>
      </c>
      <c r="C21" s="62">
        <f>-سهام!O43</f>
        <v>305809</v>
      </c>
      <c r="E21" s="62">
        <f>سهام!Q43</f>
        <v>18188348977</v>
      </c>
      <c r="G21" s="64">
        <v>-16858728491</v>
      </c>
      <c r="I21" s="70">
        <f t="shared" si="0"/>
        <v>1329620486</v>
      </c>
      <c r="K21" s="70">
        <v>1095661</v>
      </c>
      <c r="M21" s="62">
        <v>56750413365</v>
      </c>
      <c r="O21" s="44">
        <v>-60676605066</v>
      </c>
      <c r="Q21" s="44">
        <f t="shared" si="1"/>
        <v>-3926191701</v>
      </c>
    </row>
    <row r="22" spans="1:17" ht="30" customHeight="1">
      <c r="A22" s="27" t="s">
        <v>24</v>
      </c>
      <c r="C22" s="62">
        <f>-سهام!O21</f>
        <v>659550</v>
      </c>
      <c r="E22" s="62">
        <f>سهام!Q21</f>
        <v>21629701652</v>
      </c>
      <c r="G22" s="64">
        <v>-18173320492</v>
      </c>
      <c r="I22" s="70">
        <f t="shared" si="0"/>
        <v>3456381160</v>
      </c>
      <c r="K22" s="70">
        <v>3264701</v>
      </c>
      <c r="M22" s="62">
        <v>96310157177</v>
      </c>
      <c r="O22" s="44">
        <v>-88195807377</v>
      </c>
      <c r="Q22" s="44">
        <f t="shared" si="1"/>
        <v>8114349800</v>
      </c>
    </row>
    <row r="23" spans="1:17" ht="30" customHeight="1">
      <c r="A23" s="27" t="s">
        <v>25</v>
      </c>
      <c r="C23" s="62">
        <f>-سهام!O22</f>
        <v>2400000</v>
      </c>
      <c r="E23" s="62">
        <f>سهام!Q22</f>
        <v>7998688537</v>
      </c>
      <c r="G23" s="64">
        <v>-7777089351</v>
      </c>
      <c r="I23" s="70">
        <f t="shared" si="0"/>
        <v>221599186</v>
      </c>
      <c r="K23" s="70">
        <v>10400000</v>
      </c>
      <c r="M23" s="62">
        <v>31256357804</v>
      </c>
      <c r="O23" s="44">
        <v>-33700720387</v>
      </c>
      <c r="Q23" s="44">
        <f t="shared" si="1"/>
        <v>-2444362583</v>
      </c>
    </row>
    <row r="24" spans="1:17" ht="30" customHeight="1">
      <c r="A24" s="27" t="s">
        <v>32</v>
      </c>
      <c r="C24" s="62">
        <f>-سهام!O28</f>
        <v>5476440</v>
      </c>
      <c r="E24" s="62">
        <f>سهام!Q28</f>
        <v>30356566087</v>
      </c>
      <c r="G24" s="64">
        <v>-27980311382</v>
      </c>
      <c r="I24" s="70">
        <f t="shared" si="0"/>
        <v>2376254705</v>
      </c>
      <c r="K24" s="70">
        <v>30698506</v>
      </c>
      <c r="M24" s="62">
        <v>153433598841</v>
      </c>
      <c r="O24" s="44">
        <v>-156704919603</v>
      </c>
      <c r="Q24" s="44">
        <f t="shared" si="1"/>
        <v>-3271320762</v>
      </c>
    </row>
    <row r="25" spans="1:17" ht="30" customHeight="1">
      <c r="A25" s="27" t="s">
        <v>130</v>
      </c>
      <c r="C25" s="62">
        <f>-سهام!O29</f>
        <v>0</v>
      </c>
      <c r="E25" s="62">
        <f>سهام!Q29</f>
        <v>0</v>
      </c>
      <c r="G25" s="64">
        <v>0</v>
      </c>
      <c r="I25" s="70">
        <f t="shared" si="0"/>
        <v>0</v>
      </c>
      <c r="K25" s="70">
        <v>2400000</v>
      </c>
      <c r="M25" s="62">
        <v>21885507183</v>
      </c>
      <c r="O25" s="44">
        <v>-16072115849</v>
      </c>
      <c r="Q25" s="44">
        <f t="shared" si="1"/>
        <v>5813391334</v>
      </c>
    </row>
    <row r="26" spans="1:17" ht="30" hidden="1" customHeight="1">
      <c r="A26" s="27" t="s">
        <v>41</v>
      </c>
      <c r="C26" s="62">
        <v>0</v>
      </c>
      <c r="E26" s="62">
        <v>0</v>
      </c>
      <c r="G26" s="64">
        <v>0</v>
      </c>
      <c r="I26" s="70">
        <f t="shared" si="0"/>
        <v>0</v>
      </c>
      <c r="K26" s="70">
        <v>0</v>
      </c>
      <c r="M26" s="62">
        <v>0</v>
      </c>
      <c r="O26" s="44">
        <v>0</v>
      </c>
      <c r="Q26" s="44">
        <f t="shared" si="1"/>
        <v>0</v>
      </c>
    </row>
    <row r="27" spans="1:17" ht="30" hidden="1" customHeight="1">
      <c r="A27" s="27" t="s">
        <v>36</v>
      </c>
      <c r="C27" s="62">
        <v>0</v>
      </c>
      <c r="E27" s="62">
        <v>0</v>
      </c>
      <c r="G27" s="64">
        <v>0</v>
      </c>
      <c r="I27" s="70">
        <f t="shared" si="0"/>
        <v>0</v>
      </c>
      <c r="K27" s="70">
        <v>0</v>
      </c>
      <c r="M27" s="62">
        <v>0</v>
      </c>
      <c r="O27" s="44">
        <v>0</v>
      </c>
      <c r="Q27" s="44">
        <f t="shared" si="1"/>
        <v>0</v>
      </c>
    </row>
    <row r="28" spans="1:17" ht="30" customHeight="1">
      <c r="A28" s="27" t="s">
        <v>18</v>
      </c>
      <c r="C28" s="62">
        <f>-سهام!O11</f>
        <v>3905450</v>
      </c>
      <c r="E28" s="62">
        <f>سهام!Q11</f>
        <v>20410974888</v>
      </c>
      <c r="G28" s="64">
        <v>-20103980853</v>
      </c>
      <c r="I28" s="70">
        <f t="shared" si="0"/>
        <v>306994035</v>
      </c>
      <c r="K28" s="70">
        <v>13880319</v>
      </c>
      <c r="M28" s="62">
        <v>68107585761</v>
      </c>
      <c r="O28" s="44">
        <v>-70879506249</v>
      </c>
      <c r="Q28" s="44">
        <f t="shared" si="1"/>
        <v>-2771920488</v>
      </c>
    </row>
    <row r="29" spans="1:17" ht="30" hidden="1" customHeight="1">
      <c r="A29" s="27" t="s">
        <v>131</v>
      </c>
      <c r="C29" s="62">
        <v>0</v>
      </c>
      <c r="E29" s="62">
        <v>0</v>
      </c>
      <c r="G29" s="64">
        <v>0</v>
      </c>
      <c r="I29" s="70">
        <f t="shared" si="0"/>
        <v>0</v>
      </c>
      <c r="K29" s="70">
        <v>0</v>
      </c>
      <c r="M29" s="62">
        <v>0</v>
      </c>
      <c r="O29" s="44">
        <v>0</v>
      </c>
      <c r="Q29" s="44">
        <f t="shared" si="1"/>
        <v>0</v>
      </c>
    </row>
    <row r="30" spans="1:17" ht="30" hidden="1" customHeight="1">
      <c r="A30" s="27" t="s">
        <v>126</v>
      </c>
      <c r="C30" s="62">
        <v>0</v>
      </c>
      <c r="E30" s="62">
        <v>0</v>
      </c>
      <c r="G30" s="64">
        <v>0</v>
      </c>
      <c r="I30" s="70">
        <f t="shared" si="0"/>
        <v>0</v>
      </c>
      <c r="K30" s="70">
        <v>0</v>
      </c>
      <c r="M30" s="62">
        <v>0</v>
      </c>
      <c r="O30" s="44">
        <v>0</v>
      </c>
      <c r="Q30" s="44">
        <f t="shared" si="1"/>
        <v>0</v>
      </c>
    </row>
    <row r="31" spans="1:17" ht="30" customHeight="1">
      <c r="A31" s="27" t="s">
        <v>34</v>
      </c>
      <c r="C31" s="62">
        <f>-سهام!O41</f>
        <v>60000</v>
      </c>
      <c r="E31" s="62">
        <f>سهام!Q41</f>
        <v>3677551098</v>
      </c>
      <c r="G31" s="64">
        <v>-3596551589</v>
      </c>
      <c r="I31" s="70">
        <f t="shared" si="0"/>
        <v>80999509</v>
      </c>
      <c r="K31" s="70">
        <v>946000</v>
      </c>
      <c r="M31" s="62">
        <v>48585885118</v>
      </c>
      <c r="O31" s="44">
        <v>-56596946563</v>
      </c>
      <c r="Q31" s="44">
        <f t="shared" si="1"/>
        <v>-8011061445</v>
      </c>
    </row>
    <row r="32" spans="1:17" ht="30" customHeight="1">
      <c r="A32" s="27" t="s">
        <v>144</v>
      </c>
      <c r="C32" s="62">
        <f>-سهام!O24</f>
        <v>800000</v>
      </c>
      <c r="E32" s="62">
        <f>سهام!Q24</f>
        <v>15391830648</v>
      </c>
      <c r="G32" s="64">
        <v>-13531741738</v>
      </c>
      <c r="I32" s="70">
        <f t="shared" si="0"/>
        <v>1860088910</v>
      </c>
      <c r="K32" s="70">
        <v>1558491</v>
      </c>
      <c r="M32" s="62">
        <v>26438491770</v>
      </c>
      <c r="O32" s="44">
        <v>-26147381554</v>
      </c>
      <c r="Q32" s="44">
        <f t="shared" si="1"/>
        <v>291110216</v>
      </c>
    </row>
    <row r="33" spans="1:20" ht="30" customHeight="1">
      <c r="A33" s="27" t="s">
        <v>132</v>
      </c>
      <c r="C33" s="62">
        <f>-سهام!O34</f>
        <v>315594</v>
      </c>
      <c r="E33" s="62">
        <f>سهام!Q34</f>
        <v>1386780808</v>
      </c>
      <c r="G33" s="64">
        <v>-1473207501</v>
      </c>
      <c r="I33" s="70">
        <f t="shared" si="0"/>
        <v>-86426693</v>
      </c>
      <c r="K33" s="70">
        <v>700594</v>
      </c>
      <c r="M33" s="62">
        <v>3029483797</v>
      </c>
      <c r="O33" s="44">
        <v>-3270405439</v>
      </c>
      <c r="Q33" s="44">
        <f t="shared" si="1"/>
        <v>-240921642</v>
      </c>
    </row>
    <row r="34" spans="1:20" ht="30" customHeight="1">
      <c r="A34" s="27" t="s">
        <v>27</v>
      </c>
      <c r="C34" s="62">
        <f>-سهام!O23</f>
        <v>879491</v>
      </c>
      <c r="E34" s="62">
        <f>سهام!Q23</f>
        <v>14785394382</v>
      </c>
      <c r="G34" s="64">
        <v>-12109018666</v>
      </c>
      <c r="I34" s="70">
        <f t="shared" si="0"/>
        <v>2676375716</v>
      </c>
      <c r="K34" s="70">
        <v>1762270</v>
      </c>
      <c r="M34" s="62">
        <v>26759712463</v>
      </c>
      <c r="O34" s="44">
        <v>-24263307207</v>
      </c>
      <c r="Q34" s="44">
        <f t="shared" si="1"/>
        <v>2496405256</v>
      </c>
    </row>
    <row r="35" spans="1:20" ht="30" customHeight="1">
      <c r="A35" s="27" t="s">
        <v>20</v>
      </c>
      <c r="C35" s="62">
        <f>-سهام!O13</f>
        <v>610243</v>
      </c>
      <c r="E35" s="62">
        <f>سهام!Q13</f>
        <v>9949980431</v>
      </c>
      <c r="G35" s="64">
        <v>-8779640558</v>
      </c>
      <c r="I35" s="70">
        <f t="shared" si="0"/>
        <v>1170339873</v>
      </c>
      <c r="K35" s="70">
        <v>1309658</v>
      </c>
      <c r="M35" s="62">
        <v>19578827515</v>
      </c>
      <c r="O35" s="44">
        <v>-18842754903</v>
      </c>
      <c r="Q35" s="44">
        <f t="shared" si="1"/>
        <v>736072612</v>
      </c>
    </row>
    <row r="36" spans="1:20" ht="30" customHeight="1">
      <c r="A36" s="27" t="s">
        <v>23</v>
      </c>
      <c r="C36" s="62">
        <f>-سهام!O18</f>
        <v>4224583</v>
      </c>
      <c r="E36" s="62">
        <f>سهام!Q18</f>
        <v>12478817350</v>
      </c>
      <c r="G36" s="64">
        <v>-12505764611</v>
      </c>
      <c r="H36" s="62"/>
      <c r="I36" s="70">
        <f t="shared" si="0"/>
        <v>-26947261</v>
      </c>
      <c r="K36" s="70">
        <v>20864194</v>
      </c>
      <c r="M36" s="62">
        <v>58235095735</v>
      </c>
      <c r="O36" s="44">
        <v>-61802821022</v>
      </c>
      <c r="Q36" s="44">
        <f t="shared" si="1"/>
        <v>-3567725287</v>
      </c>
    </row>
    <row r="37" spans="1:20" ht="30" customHeight="1">
      <c r="A37" s="27" t="s">
        <v>157</v>
      </c>
      <c r="C37" s="62">
        <f>-سهام!O19</f>
        <v>0</v>
      </c>
      <c r="E37" s="62">
        <f>سهام!Y19</f>
        <v>0</v>
      </c>
      <c r="G37" s="64">
        <v>0</v>
      </c>
      <c r="H37" s="62"/>
      <c r="I37" s="70">
        <f t="shared" si="0"/>
        <v>0</v>
      </c>
      <c r="K37" s="70">
        <v>3124999</v>
      </c>
      <c r="M37" s="62">
        <v>4990623403</v>
      </c>
      <c r="O37" s="44">
        <v>-5733458259</v>
      </c>
      <c r="Q37" s="44">
        <f t="shared" si="1"/>
        <v>-742834856</v>
      </c>
    </row>
    <row r="38" spans="1:20" ht="30" customHeight="1">
      <c r="A38" s="27" t="s">
        <v>29</v>
      </c>
      <c r="C38" s="62">
        <f>-سهام!O25</f>
        <v>1013207</v>
      </c>
      <c r="E38" s="62">
        <f>سهام!Q25</f>
        <v>18613831502</v>
      </c>
      <c r="G38" s="64">
        <v>-16592502573</v>
      </c>
      <c r="H38" s="62"/>
      <c r="I38" s="70">
        <f t="shared" si="0"/>
        <v>2021328929</v>
      </c>
      <c r="K38" s="70">
        <v>11228577</v>
      </c>
      <c r="M38" s="62">
        <v>192566873788</v>
      </c>
      <c r="O38" s="44">
        <v>-182438085574</v>
      </c>
      <c r="Q38" s="44">
        <f t="shared" si="1"/>
        <v>10128788214</v>
      </c>
    </row>
    <row r="39" spans="1:20" ht="30" customHeight="1">
      <c r="A39" s="27" t="s">
        <v>38</v>
      </c>
      <c r="C39" s="62">
        <f>-سهام!O33</f>
        <v>65975</v>
      </c>
      <c r="E39" s="62">
        <f>سهام!Q33</f>
        <v>326318017</v>
      </c>
      <c r="G39" s="64">
        <v>-279666536</v>
      </c>
      <c r="H39" s="62"/>
      <c r="I39" s="70">
        <f t="shared" si="0"/>
        <v>46651481</v>
      </c>
      <c r="K39" s="70">
        <v>294135</v>
      </c>
      <c r="M39" s="62">
        <v>1317166104</v>
      </c>
      <c r="O39" s="44">
        <v>-1246831627</v>
      </c>
      <c r="Q39" s="44">
        <f t="shared" si="1"/>
        <v>70334477</v>
      </c>
    </row>
    <row r="40" spans="1:20" ht="30" hidden="1" customHeight="1">
      <c r="A40" s="27" t="s">
        <v>26</v>
      </c>
      <c r="C40" s="62">
        <v>0</v>
      </c>
      <c r="E40" s="62">
        <v>0</v>
      </c>
      <c r="G40" s="64">
        <v>0</v>
      </c>
      <c r="H40" s="62"/>
      <c r="I40" s="70">
        <f t="shared" si="0"/>
        <v>0</v>
      </c>
      <c r="K40" s="70">
        <v>0</v>
      </c>
      <c r="M40" s="62">
        <v>0</v>
      </c>
      <c r="O40" s="44">
        <v>0</v>
      </c>
      <c r="Q40" s="44">
        <f t="shared" si="1"/>
        <v>0</v>
      </c>
    </row>
    <row r="41" spans="1:20" ht="30" customHeight="1">
      <c r="A41" s="27" t="s">
        <v>120</v>
      </c>
      <c r="C41" s="62">
        <f>-سهام!O14</f>
        <v>19006104</v>
      </c>
      <c r="E41" s="62">
        <f>سهام!Q14</f>
        <v>32083948158</v>
      </c>
      <c r="G41" s="64">
        <v>-31085406966</v>
      </c>
      <c r="H41" s="62"/>
      <c r="I41" s="70">
        <f t="shared" si="0"/>
        <v>998541192</v>
      </c>
      <c r="K41" s="70">
        <v>61730387</v>
      </c>
      <c r="M41" s="62">
        <v>100398831808</v>
      </c>
      <c r="O41" s="44">
        <v>-95925012584</v>
      </c>
      <c r="Q41" s="44">
        <f t="shared" si="1"/>
        <v>4473819224</v>
      </c>
    </row>
    <row r="42" spans="1:20" ht="30" customHeight="1">
      <c r="A42" s="27" t="s">
        <v>127</v>
      </c>
      <c r="C42" s="62">
        <f>-سهام!O36</f>
        <v>330838</v>
      </c>
      <c r="E42" s="62">
        <f>سهام!Q36</f>
        <v>1181884553</v>
      </c>
      <c r="G42" s="64">
        <v>-1048131544</v>
      </c>
      <c r="H42" s="62"/>
      <c r="I42" s="70">
        <f t="shared" si="0"/>
        <v>133753009</v>
      </c>
      <c r="K42" s="70">
        <v>7330838</v>
      </c>
      <c r="M42" s="62">
        <v>22896721297</v>
      </c>
      <c r="O42" s="44">
        <v>-23224909350</v>
      </c>
      <c r="Q42" s="44">
        <f t="shared" si="1"/>
        <v>-328188053</v>
      </c>
    </row>
    <row r="43" spans="1:20" ht="30" hidden="1" customHeight="1">
      <c r="A43" s="27" t="s">
        <v>76</v>
      </c>
      <c r="C43" s="62">
        <v>0</v>
      </c>
      <c r="E43" s="62">
        <v>0</v>
      </c>
      <c r="G43" s="64">
        <v>0</v>
      </c>
      <c r="I43" s="70">
        <f t="shared" si="0"/>
        <v>0</v>
      </c>
      <c r="K43" s="70">
        <v>0</v>
      </c>
      <c r="M43" s="62">
        <v>0</v>
      </c>
      <c r="O43" s="44">
        <v>0</v>
      </c>
      <c r="Q43" s="44">
        <f t="shared" si="1"/>
        <v>0</v>
      </c>
    </row>
    <row r="44" spans="1:20" ht="30" hidden="1" customHeight="1">
      <c r="A44" s="27" t="s">
        <v>77</v>
      </c>
      <c r="C44" s="62">
        <v>0</v>
      </c>
      <c r="E44" s="62">
        <v>0</v>
      </c>
      <c r="G44" s="64">
        <v>0</v>
      </c>
      <c r="I44" s="70">
        <f t="shared" si="0"/>
        <v>0</v>
      </c>
      <c r="K44" s="70">
        <v>0</v>
      </c>
      <c r="M44" s="62">
        <v>0</v>
      </c>
      <c r="O44" s="44">
        <v>0</v>
      </c>
      <c r="Q44" s="44">
        <f t="shared" si="1"/>
        <v>0</v>
      </c>
    </row>
    <row r="45" spans="1:20" ht="30" customHeight="1">
      <c r="A45" s="27" t="s">
        <v>19</v>
      </c>
      <c r="C45" s="62">
        <f>-سهام!O12</f>
        <v>3438501</v>
      </c>
      <c r="E45" s="62">
        <f>سهام!Q12</f>
        <v>43414537706</v>
      </c>
      <c r="G45" s="64">
        <v>-37115887887</v>
      </c>
      <c r="I45" s="70">
        <f t="shared" si="0"/>
        <v>6298649819</v>
      </c>
      <c r="K45" s="70">
        <v>3743402</v>
      </c>
      <c r="M45" s="62">
        <v>58113047748</v>
      </c>
      <c r="O45" s="44">
        <v>-51188193797</v>
      </c>
      <c r="Q45" s="44">
        <f t="shared" si="1"/>
        <v>6924853951</v>
      </c>
    </row>
    <row r="46" spans="1:20" ht="30" hidden="1" customHeight="1">
      <c r="A46" s="27" t="s">
        <v>114</v>
      </c>
      <c r="C46" s="62">
        <v>0</v>
      </c>
      <c r="E46" s="62">
        <v>0</v>
      </c>
      <c r="G46" s="64">
        <v>0</v>
      </c>
      <c r="I46" s="70">
        <f t="shared" si="0"/>
        <v>0</v>
      </c>
      <c r="K46" s="70">
        <v>0</v>
      </c>
      <c r="M46" s="62">
        <v>0</v>
      </c>
      <c r="O46" s="44">
        <v>0</v>
      </c>
      <c r="Q46" s="44">
        <f t="shared" si="1"/>
        <v>0</v>
      </c>
    </row>
    <row r="47" spans="1:20" ht="30" customHeight="1">
      <c r="A47" s="27" t="s">
        <v>16</v>
      </c>
      <c r="C47" s="62">
        <f>-سهام!O10</f>
        <v>2373037</v>
      </c>
      <c r="E47" s="62">
        <f>سهام!Q10</f>
        <v>31581435027</v>
      </c>
      <c r="F47" s="62"/>
      <c r="G47" s="64">
        <v>-19214298337</v>
      </c>
      <c r="H47" s="64"/>
      <c r="I47" s="70">
        <f t="shared" si="0"/>
        <v>12367136690</v>
      </c>
      <c r="K47" s="70">
        <v>2517255</v>
      </c>
      <c r="M47" s="62">
        <v>33516190237</v>
      </c>
      <c r="O47" s="44">
        <v>-20382020407</v>
      </c>
      <c r="Q47" s="44">
        <f t="shared" si="1"/>
        <v>13134169830</v>
      </c>
      <c r="T47" s="93"/>
    </row>
    <row r="48" spans="1:20" ht="30" customHeight="1">
      <c r="A48" s="27" t="s">
        <v>30</v>
      </c>
      <c r="C48" s="62">
        <f>-سهام!O26</f>
        <v>8043063</v>
      </c>
      <c r="E48" s="62">
        <f>سهام!Q26</f>
        <v>116556174356</v>
      </c>
      <c r="F48" s="62"/>
      <c r="G48" s="64">
        <v>-114924817636</v>
      </c>
      <c r="H48" s="64"/>
      <c r="I48" s="70">
        <f t="shared" si="0"/>
        <v>1631356720</v>
      </c>
      <c r="K48" s="70">
        <v>23789432</v>
      </c>
      <c r="M48" s="62">
        <v>330057631219</v>
      </c>
      <c r="O48" s="44">
        <v>-339919770795</v>
      </c>
      <c r="Q48" s="44">
        <f t="shared" si="1"/>
        <v>-9862139576</v>
      </c>
    </row>
    <row r="49" spans="1:17" ht="30" customHeight="1">
      <c r="A49" s="27" t="s">
        <v>138</v>
      </c>
      <c r="C49" s="62">
        <f>-سهام!O39</f>
        <v>461122</v>
      </c>
      <c r="E49" s="62">
        <f>سهام!Q39</f>
        <v>32043962652</v>
      </c>
      <c r="F49" s="62"/>
      <c r="G49" s="64">
        <v>-43966702783</v>
      </c>
      <c r="H49" s="64"/>
      <c r="I49" s="70">
        <f t="shared" si="0"/>
        <v>-11922740131</v>
      </c>
      <c r="K49" s="70">
        <v>2012782</v>
      </c>
      <c r="M49" s="62">
        <v>150044548036</v>
      </c>
      <c r="O49" s="44">
        <v>-191913176756</v>
      </c>
      <c r="Q49" s="44">
        <f t="shared" si="1"/>
        <v>-41868628720</v>
      </c>
    </row>
    <row r="50" spans="1:17" ht="30" customHeight="1">
      <c r="A50" s="27" t="s">
        <v>140</v>
      </c>
      <c r="C50" s="62">
        <f>-سهام!O38</f>
        <v>0</v>
      </c>
      <c r="E50" s="64">
        <f>سهام!Q38</f>
        <v>0</v>
      </c>
      <c r="F50" s="62"/>
      <c r="G50" s="64">
        <v>0</v>
      </c>
      <c r="H50" s="64"/>
      <c r="I50" s="70">
        <f t="shared" si="0"/>
        <v>0</v>
      </c>
      <c r="K50" s="70">
        <v>2000000</v>
      </c>
      <c r="M50" s="62">
        <v>12102285780</v>
      </c>
      <c r="O50" s="44">
        <v>-12853895847</v>
      </c>
      <c r="Q50" s="44">
        <f t="shared" si="1"/>
        <v>-751610067</v>
      </c>
    </row>
    <row r="51" spans="1:17" ht="30" customHeight="1">
      <c r="A51" s="27" t="s">
        <v>134</v>
      </c>
      <c r="C51" s="62">
        <f>-سهام!O20</f>
        <v>10080308</v>
      </c>
      <c r="E51" s="64">
        <f>سهام!Q20</f>
        <v>78221548709</v>
      </c>
      <c r="F51" s="62"/>
      <c r="G51" s="64">
        <v>-80119121494</v>
      </c>
      <c r="H51" s="64"/>
      <c r="I51" s="70">
        <f t="shared" si="0"/>
        <v>-1897572785</v>
      </c>
      <c r="K51" s="70">
        <v>17447827</v>
      </c>
      <c r="M51" s="62">
        <v>133411700569</v>
      </c>
      <c r="O51" s="44">
        <v>-138676771714</v>
      </c>
      <c r="Q51" s="44">
        <f t="shared" si="1"/>
        <v>-5265071145</v>
      </c>
    </row>
    <row r="52" spans="1:17" ht="30" hidden="1" customHeight="1">
      <c r="A52" s="27" t="s">
        <v>139</v>
      </c>
      <c r="C52" s="62">
        <v>0</v>
      </c>
      <c r="E52" s="64">
        <v>0</v>
      </c>
      <c r="F52" s="62"/>
      <c r="G52" s="44">
        <v>0</v>
      </c>
      <c r="H52" s="64"/>
      <c r="I52" s="70">
        <f t="shared" si="0"/>
        <v>0</v>
      </c>
      <c r="K52" s="70">
        <v>0</v>
      </c>
      <c r="M52" s="62">
        <v>0</v>
      </c>
      <c r="O52" s="44">
        <v>0</v>
      </c>
      <c r="Q52" s="44">
        <f t="shared" si="1"/>
        <v>0</v>
      </c>
    </row>
    <row r="53" spans="1:17" ht="30" hidden="1" customHeight="1">
      <c r="A53" s="27" t="s">
        <v>119</v>
      </c>
      <c r="C53" s="62">
        <v>0</v>
      </c>
      <c r="E53" s="64">
        <v>0</v>
      </c>
      <c r="F53" s="62"/>
      <c r="G53" s="64">
        <v>0</v>
      </c>
      <c r="H53" s="64"/>
      <c r="I53" s="70">
        <f t="shared" si="0"/>
        <v>0</v>
      </c>
      <c r="K53" s="70">
        <v>0</v>
      </c>
      <c r="M53" s="62">
        <v>0</v>
      </c>
      <c r="O53" s="44">
        <v>0</v>
      </c>
      <c r="Q53" s="44">
        <f t="shared" si="1"/>
        <v>0</v>
      </c>
    </row>
    <row r="54" spans="1:17" ht="30" customHeight="1">
      <c r="A54" s="27" t="s">
        <v>135</v>
      </c>
      <c r="C54" s="62">
        <f>-سهام!O17</f>
        <v>1249329</v>
      </c>
      <c r="E54" s="64">
        <f>سهام!Q17</f>
        <v>20955463948</v>
      </c>
      <c r="F54" s="62"/>
      <c r="G54" s="64">
        <v>-18305118624</v>
      </c>
      <c r="H54" s="64"/>
      <c r="I54" s="70">
        <f t="shared" si="0"/>
        <v>2650345324</v>
      </c>
      <c r="K54" s="70">
        <v>10592359</v>
      </c>
      <c r="M54" s="62">
        <v>172370454960</v>
      </c>
      <c r="O54" s="44">
        <v>-152963646751</v>
      </c>
      <c r="Q54" s="44">
        <f t="shared" si="1"/>
        <v>19406808209</v>
      </c>
    </row>
    <row r="55" spans="1:17" ht="30" customHeight="1">
      <c r="A55" s="27" t="s">
        <v>142</v>
      </c>
      <c r="C55" s="62">
        <f>-سهام!O42</f>
        <v>1167954</v>
      </c>
      <c r="E55" s="64">
        <f>سهام!Q42</f>
        <v>16750313103</v>
      </c>
      <c r="F55" s="62"/>
      <c r="G55" s="64">
        <v>-14057889148</v>
      </c>
      <c r="H55" s="64"/>
      <c r="I55" s="70">
        <f t="shared" si="0"/>
        <v>2692423955</v>
      </c>
      <c r="K55" s="70">
        <v>6191588</v>
      </c>
      <c r="M55" s="62">
        <v>81429342740</v>
      </c>
      <c r="O55" s="44">
        <v>-71667767689</v>
      </c>
      <c r="Q55" s="44">
        <f t="shared" si="1"/>
        <v>9761575051</v>
      </c>
    </row>
    <row r="56" spans="1:17" ht="30" hidden="1" customHeight="1">
      <c r="A56" s="27" t="s">
        <v>122</v>
      </c>
      <c r="C56" s="62">
        <v>0</v>
      </c>
      <c r="E56" s="64">
        <v>0</v>
      </c>
      <c r="F56" s="62"/>
      <c r="G56" s="64">
        <v>0</v>
      </c>
      <c r="H56" s="64"/>
      <c r="I56" s="70">
        <f t="shared" si="0"/>
        <v>0</v>
      </c>
      <c r="K56" s="70">
        <v>0</v>
      </c>
      <c r="M56" s="62">
        <v>0</v>
      </c>
      <c r="O56" s="44">
        <v>0</v>
      </c>
      <c r="Q56" s="44">
        <f t="shared" si="1"/>
        <v>0</v>
      </c>
    </row>
    <row r="57" spans="1:17" ht="30" customHeight="1">
      <c r="A57" s="27" t="s">
        <v>169</v>
      </c>
      <c r="C57" s="62">
        <f>-سهام!O16</f>
        <v>0</v>
      </c>
      <c r="E57" s="64">
        <f>سهام!Y16</f>
        <v>0</v>
      </c>
      <c r="F57" s="62"/>
      <c r="G57" s="64">
        <v>0</v>
      </c>
      <c r="H57" s="64"/>
      <c r="I57" s="70">
        <f t="shared" si="0"/>
        <v>0</v>
      </c>
      <c r="K57" s="70">
        <v>26281651</v>
      </c>
      <c r="M57" s="62">
        <v>46960711662</v>
      </c>
      <c r="O57" s="44">
        <v>-86276856800</v>
      </c>
      <c r="Q57" s="44">
        <f t="shared" si="1"/>
        <v>-39316145138</v>
      </c>
    </row>
    <row r="58" spans="1:17" ht="30" customHeight="1">
      <c r="A58" s="27" t="s">
        <v>145</v>
      </c>
      <c r="C58" s="62">
        <f>-سهام!O44</f>
        <v>0</v>
      </c>
      <c r="E58" s="64">
        <f>سهام!Q44</f>
        <v>0</v>
      </c>
      <c r="F58" s="62"/>
      <c r="G58" s="64">
        <v>0</v>
      </c>
      <c r="H58" s="64"/>
      <c r="I58" s="70">
        <f t="shared" si="0"/>
        <v>0</v>
      </c>
      <c r="K58" s="70">
        <v>2548390</v>
      </c>
      <c r="M58" s="62">
        <v>20305388399</v>
      </c>
      <c r="O58" s="44">
        <v>-18965182089</v>
      </c>
      <c r="Q58" s="44">
        <f t="shared" si="1"/>
        <v>1340206310</v>
      </c>
    </row>
    <row r="59" spans="1:17" ht="30" hidden="1" customHeight="1">
      <c r="A59" s="27" t="s">
        <v>179</v>
      </c>
      <c r="C59" s="62">
        <f>-سهام!O55</f>
        <v>0</v>
      </c>
      <c r="E59" s="64">
        <f>سهام!Q55</f>
        <v>0</v>
      </c>
      <c r="F59" s="62"/>
      <c r="G59" s="64">
        <v>0</v>
      </c>
      <c r="H59" s="64"/>
      <c r="I59" s="70">
        <f t="shared" si="0"/>
        <v>0</v>
      </c>
      <c r="K59" s="70">
        <v>0</v>
      </c>
      <c r="M59" s="62">
        <v>0</v>
      </c>
      <c r="O59" s="44">
        <v>0</v>
      </c>
      <c r="Q59" s="44">
        <f t="shared" si="1"/>
        <v>0</v>
      </c>
    </row>
    <row r="60" spans="1:17" ht="30" hidden="1" customHeight="1">
      <c r="A60" s="27" t="s">
        <v>15</v>
      </c>
      <c r="C60" s="62">
        <f>-سهام!O9</f>
        <v>0</v>
      </c>
      <c r="E60" s="64">
        <f>سهام!Q9</f>
        <v>0</v>
      </c>
      <c r="F60" s="62"/>
      <c r="G60" s="64">
        <v>0</v>
      </c>
      <c r="H60" s="64"/>
      <c r="I60" s="70">
        <f t="shared" si="0"/>
        <v>0</v>
      </c>
      <c r="K60" s="70">
        <v>0</v>
      </c>
      <c r="M60" s="62">
        <v>0</v>
      </c>
      <c r="O60" s="44">
        <v>0</v>
      </c>
      <c r="Q60" s="44">
        <f t="shared" si="1"/>
        <v>0</v>
      </c>
    </row>
    <row r="61" spans="1:17" ht="30" customHeight="1">
      <c r="A61" s="27" t="s">
        <v>147</v>
      </c>
      <c r="C61" s="62">
        <f>-سهام!O45</f>
        <v>1214939</v>
      </c>
      <c r="E61" s="64">
        <f>سهام!Q45</f>
        <v>8970450591</v>
      </c>
      <c r="F61" s="62"/>
      <c r="G61" s="64">
        <v>-10898149601</v>
      </c>
      <c r="H61" s="64"/>
      <c r="I61" s="70">
        <f t="shared" si="0"/>
        <v>-1927699010</v>
      </c>
      <c r="K61" s="70">
        <v>2041212</v>
      </c>
      <c r="M61" s="62">
        <v>15089497429</v>
      </c>
      <c r="O61" s="44">
        <v>-18309918217</v>
      </c>
      <c r="Q61" s="44">
        <f t="shared" si="1"/>
        <v>-3220420788</v>
      </c>
    </row>
    <row r="62" spans="1:17" ht="30" customHeight="1">
      <c r="A62" s="27" t="s">
        <v>187</v>
      </c>
      <c r="C62" s="62">
        <f>-سهام!O47</f>
        <v>0</v>
      </c>
      <c r="E62" s="64">
        <f>سهام!Q47</f>
        <v>0</v>
      </c>
      <c r="F62" s="62"/>
      <c r="G62" s="64">
        <v>0</v>
      </c>
      <c r="H62" s="64"/>
      <c r="I62" s="70">
        <f t="shared" si="0"/>
        <v>0</v>
      </c>
      <c r="K62" s="70">
        <v>1664268</v>
      </c>
      <c r="M62" s="62">
        <v>18859024712</v>
      </c>
      <c r="O62" s="44">
        <v>-18082865131</v>
      </c>
      <c r="Q62" s="44">
        <f t="shared" si="1"/>
        <v>776159581</v>
      </c>
    </row>
    <row r="63" spans="1:17" ht="30" customHeight="1">
      <c r="A63" s="27" t="s">
        <v>182</v>
      </c>
      <c r="C63" s="62">
        <f>-سهام!O58</f>
        <v>0</v>
      </c>
      <c r="E63" s="64">
        <f>سهام!Q58</f>
        <v>0</v>
      </c>
      <c r="F63" s="62"/>
      <c r="G63" s="64">
        <v>0</v>
      </c>
      <c r="H63" s="64"/>
      <c r="I63" s="70">
        <f t="shared" si="0"/>
        <v>0</v>
      </c>
      <c r="K63" s="70">
        <v>1900000</v>
      </c>
      <c r="M63" s="62">
        <v>39629279437</v>
      </c>
      <c r="O63" s="44">
        <v>-41608857910</v>
      </c>
      <c r="Q63" s="44">
        <f t="shared" si="1"/>
        <v>-1979578473</v>
      </c>
    </row>
    <row r="64" spans="1:17" ht="30" customHeight="1">
      <c r="A64" s="27" t="s">
        <v>181</v>
      </c>
      <c r="C64" s="62">
        <f>-سهام!O57</f>
        <v>0</v>
      </c>
      <c r="E64" s="64">
        <f>سهام!Q57</f>
        <v>0</v>
      </c>
      <c r="F64" s="62"/>
      <c r="G64" s="64">
        <v>0</v>
      </c>
      <c r="H64" s="64"/>
      <c r="I64" s="70">
        <f t="shared" si="0"/>
        <v>0</v>
      </c>
      <c r="K64" s="70">
        <v>422616</v>
      </c>
      <c r="M64" s="62">
        <v>1264337785</v>
      </c>
      <c r="O64" s="44">
        <v>-1255950789</v>
      </c>
      <c r="Q64" s="44">
        <f t="shared" si="1"/>
        <v>8386996</v>
      </c>
    </row>
    <row r="65" spans="1:21" ht="30" customHeight="1">
      <c r="A65" s="27" t="s">
        <v>178</v>
      </c>
      <c r="C65" s="62">
        <f>-سهام!O54</f>
        <v>625000</v>
      </c>
      <c r="E65" s="64">
        <f>سهام!Q54</f>
        <v>12570962583</v>
      </c>
      <c r="F65" s="62"/>
      <c r="G65" s="64">
        <v>-12846667421</v>
      </c>
      <c r="H65" s="64"/>
      <c r="I65" s="70">
        <f t="shared" si="0"/>
        <v>-275704838</v>
      </c>
      <c r="K65" s="70">
        <v>1435000</v>
      </c>
      <c r="M65" s="62">
        <v>31007382071</v>
      </c>
      <c r="O65" s="44">
        <v>-28668947838</v>
      </c>
      <c r="Q65" s="44">
        <f t="shared" si="1"/>
        <v>2338434233</v>
      </c>
    </row>
    <row r="66" spans="1:21" ht="30" customHeight="1">
      <c r="A66" s="27" t="s">
        <v>203</v>
      </c>
      <c r="C66" s="62">
        <f>-سهام!O52</f>
        <v>600000</v>
      </c>
      <c r="E66" s="64">
        <f>سهام!Q52</f>
        <v>13070025297</v>
      </c>
      <c r="F66" s="62"/>
      <c r="G66" s="64">
        <v>-13000541424</v>
      </c>
      <c r="H66" s="64"/>
      <c r="I66" s="70">
        <f t="shared" si="0"/>
        <v>69483873</v>
      </c>
      <c r="K66" s="70">
        <v>600000</v>
      </c>
      <c r="M66" s="62">
        <v>13070025297</v>
      </c>
      <c r="O66" s="44">
        <v>-13000541424</v>
      </c>
      <c r="Q66" s="44">
        <f t="shared" si="1"/>
        <v>69483873</v>
      </c>
    </row>
    <row r="67" spans="1:21" ht="30" customHeight="1">
      <c r="A67" s="27" t="s">
        <v>202</v>
      </c>
      <c r="C67" s="62">
        <f>-سهام!O51</f>
        <v>165648</v>
      </c>
      <c r="E67" s="64">
        <f>سهام!Q51</f>
        <v>529263493</v>
      </c>
      <c r="F67" s="62"/>
      <c r="G67" s="64">
        <v>-540792833</v>
      </c>
      <c r="H67" s="64"/>
      <c r="I67" s="70">
        <f t="shared" si="0"/>
        <v>-11529340</v>
      </c>
      <c r="K67" s="70">
        <v>165648</v>
      </c>
      <c r="M67" s="62">
        <v>529263493</v>
      </c>
      <c r="O67" s="44">
        <v>-540792833</v>
      </c>
      <c r="Q67" s="44">
        <f t="shared" si="1"/>
        <v>-11529340</v>
      </c>
    </row>
    <row r="68" spans="1:21" ht="30" customHeight="1">
      <c r="A68" s="27" t="s">
        <v>176</v>
      </c>
      <c r="C68" s="62">
        <f>-سهام!O48</f>
        <v>0</v>
      </c>
      <c r="E68" s="64">
        <f>سهام!Q48</f>
        <v>0</v>
      </c>
      <c r="F68" s="62"/>
      <c r="G68" s="64">
        <v>0</v>
      </c>
      <c r="H68" s="64"/>
      <c r="I68" s="70">
        <f t="shared" si="0"/>
        <v>0</v>
      </c>
      <c r="K68" s="70">
        <v>1918732</v>
      </c>
      <c r="M68" s="62">
        <v>17024480192</v>
      </c>
      <c r="O68" s="44">
        <v>-19876718105</v>
      </c>
      <c r="Q68" s="44">
        <f t="shared" si="1"/>
        <v>-2852237913</v>
      </c>
    </row>
    <row r="69" spans="1:21" ht="30" customHeight="1">
      <c r="A69" s="27" t="s">
        <v>174</v>
      </c>
      <c r="C69" s="62">
        <f>-سهام!O46</f>
        <v>0</v>
      </c>
      <c r="E69" s="64">
        <f>سهام!Q46</f>
        <v>0</v>
      </c>
      <c r="F69" s="62"/>
      <c r="G69" s="64">
        <v>0</v>
      </c>
      <c r="H69" s="64"/>
      <c r="I69" s="70">
        <f t="shared" si="0"/>
        <v>0</v>
      </c>
      <c r="K69" s="70">
        <v>9000000</v>
      </c>
      <c r="M69" s="62">
        <v>128304027433</v>
      </c>
      <c r="O69" s="44">
        <v>-137885839200</v>
      </c>
      <c r="Q69" s="44">
        <f t="shared" si="1"/>
        <v>-9581811767</v>
      </c>
    </row>
    <row r="70" spans="1:21" ht="30" customHeight="1">
      <c r="A70" s="27" t="s">
        <v>141</v>
      </c>
      <c r="C70" s="62">
        <f>-سهام!O40</f>
        <v>0</v>
      </c>
      <c r="E70" s="64">
        <f>سهام!Q40</f>
        <v>0</v>
      </c>
      <c r="F70" s="62"/>
      <c r="G70" s="64">
        <v>0</v>
      </c>
      <c r="H70" s="64"/>
      <c r="I70" s="70">
        <f t="shared" si="0"/>
        <v>0</v>
      </c>
      <c r="K70" s="70">
        <v>1266</v>
      </c>
      <c r="M70" s="62">
        <v>3300647648</v>
      </c>
      <c r="O70" s="44">
        <v>-2967959758</v>
      </c>
      <c r="Q70" s="44">
        <f t="shared" si="1"/>
        <v>332687890</v>
      </c>
    </row>
    <row r="71" spans="1:21" ht="30" customHeight="1">
      <c r="A71" s="27" t="s">
        <v>123</v>
      </c>
      <c r="C71" s="62">
        <f>-سهام!O35</f>
        <v>0</v>
      </c>
      <c r="E71" s="64">
        <f>سهام!Q35</f>
        <v>0</v>
      </c>
      <c r="F71" s="62"/>
      <c r="G71" s="64">
        <v>0</v>
      </c>
      <c r="H71" s="64"/>
      <c r="I71" s="70">
        <f t="shared" si="0"/>
        <v>0</v>
      </c>
      <c r="K71" s="70">
        <v>2000000</v>
      </c>
      <c r="M71" s="62">
        <v>20909113663</v>
      </c>
      <c r="O71" s="44">
        <v>-22127621000</v>
      </c>
      <c r="Q71" s="44">
        <f t="shared" si="1"/>
        <v>-1218507337</v>
      </c>
    </row>
    <row r="72" spans="1:21" ht="30" customHeight="1">
      <c r="A72" s="27" t="s">
        <v>177</v>
      </c>
      <c r="C72" s="62">
        <f>-سهام!O53</f>
        <v>0</v>
      </c>
      <c r="E72" s="64">
        <f>سهام!Q53</f>
        <v>0</v>
      </c>
      <c r="F72" s="62"/>
      <c r="G72" s="64">
        <v>0</v>
      </c>
      <c r="H72" s="64"/>
      <c r="I72" s="70">
        <f t="shared" ref="I72" si="2">E72+G72</f>
        <v>0</v>
      </c>
      <c r="K72" s="70">
        <v>20000000</v>
      </c>
      <c r="M72" s="62">
        <v>25945659675</v>
      </c>
      <c r="O72" s="44">
        <v>-26315000400</v>
      </c>
      <c r="Q72" s="44">
        <f t="shared" ref="Q72" si="3">M72+O72</f>
        <v>-369340725</v>
      </c>
    </row>
    <row r="73" spans="1:21" s="72" customFormat="1" ht="30" customHeight="1" thickBot="1">
      <c r="A73" s="71" t="s">
        <v>43</v>
      </c>
      <c r="B73" s="19"/>
      <c r="C73" s="21">
        <f>SUM(C7:C72)</f>
        <v>91063608</v>
      </c>
      <c r="D73" s="65"/>
      <c r="E73" s="21">
        <f>SUM(E7:E72)</f>
        <v>692793492515</v>
      </c>
      <c r="F73" s="65"/>
      <c r="G73" s="46">
        <f>SUM(G7:G72)</f>
        <v>-660470288199</v>
      </c>
      <c r="H73" s="19"/>
      <c r="I73" s="46">
        <f>SUM(I7:I72)</f>
        <v>32323204316</v>
      </c>
      <c r="J73" s="19"/>
      <c r="K73" s="21">
        <f>SUM(K7:K72)</f>
        <v>385266245</v>
      </c>
      <c r="L73" s="21">
        <f t="shared" ref="L73:P73" si="4">SUM(L7:L57)</f>
        <v>0</v>
      </c>
      <c r="M73" s="21">
        <f>SUM(M7:M72)</f>
        <v>2683805682002</v>
      </c>
      <c r="N73" s="21">
        <f t="shared" si="4"/>
        <v>0</v>
      </c>
      <c r="O73" s="98">
        <f>SUM(O7:O72)</f>
        <v>-2778846312356</v>
      </c>
      <c r="P73" s="21">
        <f t="shared" si="4"/>
        <v>0</v>
      </c>
      <c r="Q73" s="46">
        <f>SUM(Q7:Q72)</f>
        <v>-95040630354</v>
      </c>
      <c r="T73" s="66"/>
      <c r="U73" s="66"/>
    </row>
    <row r="74" spans="1:21" ht="30" customHeight="1" thickTop="1">
      <c r="F74" s="63">
        <v>1991012189487</v>
      </c>
      <c r="K74" s="92"/>
      <c r="M74" s="99"/>
      <c r="O74" s="11"/>
      <c r="Q74" s="11"/>
    </row>
    <row r="75" spans="1:21" ht="30" customHeight="1">
      <c r="I75" s="11"/>
      <c r="K75" s="11"/>
      <c r="M75" s="11"/>
      <c r="O75" s="44"/>
      <c r="Q75" s="11"/>
    </row>
    <row r="76" spans="1:21" ht="30" customHeight="1">
      <c r="I76" s="11"/>
      <c r="M76" s="93"/>
      <c r="O76" s="93"/>
      <c r="Q76" s="11"/>
    </row>
    <row r="77" spans="1:21" ht="30" customHeight="1">
      <c r="I77" s="11"/>
      <c r="O77" s="11"/>
      <c r="Q77" s="11"/>
    </row>
    <row r="78" spans="1:21" ht="30" customHeight="1">
      <c r="I78" s="11"/>
      <c r="M78" s="11"/>
      <c r="O78" s="11"/>
      <c r="Q78" s="11"/>
    </row>
    <row r="79" spans="1:21" ht="30" customHeight="1">
      <c r="I79" s="11"/>
      <c r="M79" s="11"/>
      <c r="O79" s="11"/>
      <c r="Q79" s="11"/>
    </row>
    <row r="80" spans="1:21" ht="30" customHeight="1">
      <c r="I80" s="11"/>
      <c r="O80" s="44"/>
      <c r="Q80" s="11"/>
    </row>
    <row r="81" spans="9:17" ht="30" customHeight="1">
      <c r="I81" s="11"/>
      <c r="Q81" s="11"/>
    </row>
  </sheetData>
  <autoFilter ref="A1:A81" xr:uid="{00000000-0001-0000-1200-000000000000}"/>
  <mergeCells count="7">
    <mergeCell ref="A1:Q1"/>
    <mergeCell ref="A2:Q2"/>
    <mergeCell ref="A3:Q3"/>
    <mergeCell ref="A4:Q4"/>
    <mergeCell ref="A5:A6"/>
    <mergeCell ref="C5:I5"/>
    <mergeCell ref="K5:Q5"/>
  </mergeCells>
  <pageMargins left="0.39" right="0.39" top="0.39" bottom="0.39" header="0" footer="0"/>
  <pageSetup scale="65" fitToHeight="0" orientation="landscape" r:id="rId1"/>
  <rowBreaks count="1" manualBreakCount="1">
    <brk id="27" max="17" man="1"/>
  </rowBreaks>
  <ignoredErrors>
    <ignoredError sqref="L73:M73 N73:P73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S63"/>
  <sheetViews>
    <sheetView rightToLeft="1" view="pageBreakPreview" topLeftCell="A37" zoomScaleNormal="100" zoomScaleSheetLayoutView="100" workbookViewId="0">
      <selection activeCell="A11" sqref="A11:XFD11"/>
    </sheetView>
  </sheetViews>
  <sheetFormatPr defaultRowHeight="30" customHeight="1"/>
  <cols>
    <col min="1" max="1" width="27.28515625" style="7" bestFit="1" customWidth="1"/>
    <col min="2" max="2" width="1.28515625" style="7" customWidth="1"/>
    <col min="3" max="3" width="17.140625" style="7" customWidth="1"/>
    <col min="4" max="4" width="1.28515625" style="7" customWidth="1"/>
    <col min="5" max="5" width="22.28515625" style="7" customWidth="1"/>
    <col min="6" max="6" width="1.28515625" style="7" customWidth="1"/>
    <col min="7" max="7" width="22.42578125" style="7" customWidth="1"/>
    <col min="8" max="8" width="1.28515625" style="7" customWidth="1"/>
    <col min="9" max="9" width="22" style="44" customWidth="1"/>
    <col min="10" max="10" width="1.28515625" style="7" customWidth="1"/>
    <col min="11" max="11" width="16" style="7" customWidth="1"/>
    <col min="12" max="12" width="1.28515625" style="7" customWidth="1"/>
    <col min="13" max="13" width="20.42578125" style="7" customWidth="1"/>
    <col min="14" max="14" width="1.28515625" style="7" customWidth="1"/>
    <col min="15" max="15" width="21.5703125" style="7" customWidth="1"/>
    <col min="16" max="16" width="1.28515625" style="7" customWidth="1"/>
    <col min="17" max="17" width="19.85546875" style="44" customWidth="1"/>
    <col min="18" max="18" width="15.42578125" style="16" customWidth="1"/>
    <col min="19" max="19" width="17.85546875" style="16" bestFit="1" customWidth="1"/>
    <col min="20" max="16384" width="9.140625" style="16"/>
  </cols>
  <sheetData>
    <row r="1" spans="1:19" ht="30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9" ht="30" customHeight="1">
      <c r="A2" s="128" t="s">
        <v>108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</row>
    <row r="3" spans="1:19" ht="30" customHeight="1">
      <c r="A3" s="128" t="s">
        <v>198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19" ht="30" customHeight="1">
      <c r="A4" s="129" t="s">
        <v>103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</row>
    <row r="5" spans="1:19" ht="30" customHeight="1">
      <c r="A5" s="130" t="s">
        <v>57</v>
      </c>
      <c r="C5" s="130" t="s">
        <v>71</v>
      </c>
      <c r="D5" s="130"/>
      <c r="E5" s="130"/>
      <c r="F5" s="130"/>
      <c r="G5" s="130"/>
      <c r="H5" s="130"/>
      <c r="I5" s="130"/>
      <c r="K5" s="130" t="s">
        <v>72</v>
      </c>
      <c r="L5" s="130"/>
      <c r="M5" s="130"/>
      <c r="N5" s="130"/>
      <c r="O5" s="130"/>
      <c r="P5" s="130"/>
      <c r="Q5" s="130"/>
    </row>
    <row r="6" spans="1:19" ht="36.75" customHeight="1">
      <c r="A6" s="130"/>
      <c r="C6" s="6" t="s">
        <v>9</v>
      </c>
      <c r="D6" s="8"/>
      <c r="E6" s="6" t="s">
        <v>11</v>
      </c>
      <c r="F6" s="8"/>
      <c r="G6" s="6" t="s">
        <v>101</v>
      </c>
      <c r="H6" s="8"/>
      <c r="I6" s="73" t="s">
        <v>104</v>
      </c>
      <c r="K6" s="6" t="s">
        <v>9</v>
      </c>
      <c r="L6" s="8"/>
      <c r="M6" s="6" t="s">
        <v>11</v>
      </c>
      <c r="N6" s="8"/>
      <c r="O6" s="6" t="s">
        <v>101</v>
      </c>
      <c r="P6" s="8"/>
      <c r="Q6" s="6" t="s">
        <v>104</v>
      </c>
    </row>
    <row r="7" spans="1:19" ht="30" customHeight="1">
      <c r="A7" s="97" t="s">
        <v>16</v>
      </c>
      <c r="C7" s="11">
        <f>سهام!S10</f>
        <v>4682731</v>
      </c>
      <c r="E7" s="11">
        <f>سهام!Y10</f>
        <v>64726211506.924103</v>
      </c>
      <c r="G7" s="44">
        <v>-76909770583</v>
      </c>
      <c r="I7" s="48">
        <f>E7+G7</f>
        <v>-12183559076.075897</v>
      </c>
      <c r="K7" s="11">
        <f>C7</f>
        <v>4682731</v>
      </c>
      <c r="M7" s="11">
        <f>E7</f>
        <v>64726211506.924103</v>
      </c>
      <c r="O7" s="48">
        <v>-45765474968</v>
      </c>
      <c r="Q7" s="44">
        <f>M7+O7</f>
        <v>18960736538.924103</v>
      </c>
      <c r="R7" s="29"/>
      <c r="S7" s="74"/>
    </row>
    <row r="8" spans="1:19" ht="30" customHeight="1">
      <c r="A8" s="97" t="s">
        <v>19</v>
      </c>
      <c r="C8" s="11">
        <f>سهام!S12</f>
        <v>37218580</v>
      </c>
      <c r="E8" s="11">
        <f>سهام!Y12</f>
        <v>457942916669.84003</v>
      </c>
      <c r="G8" s="44">
        <v>-399231855991</v>
      </c>
      <c r="I8" s="48">
        <f t="shared" ref="I8:I54" si="0">E8+G8</f>
        <v>58711060678.840027</v>
      </c>
      <c r="K8" s="11">
        <f t="shared" ref="K8:K54" si="1">C8</f>
        <v>37218580</v>
      </c>
      <c r="M8" s="11">
        <f t="shared" ref="M8:M54" si="2">E8</f>
        <v>457942916669.84003</v>
      </c>
      <c r="O8" s="48">
        <v>-401745017146</v>
      </c>
      <c r="Q8" s="44">
        <f t="shared" ref="Q8:Q54" si="3">M8+O8</f>
        <v>56197899523.840027</v>
      </c>
      <c r="R8" s="29"/>
      <c r="S8" s="74"/>
    </row>
    <row r="9" spans="1:19" ht="30" customHeight="1">
      <c r="A9" s="97" t="s">
        <v>30</v>
      </c>
      <c r="C9" s="11">
        <f>سهام!S26</f>
        <v>31430382</v>
      </c>
      <c r="E9" s="11">
        <f>سهام!Y26</f>
        <v>496191934090.99701</v>
      </c>
      <c r="G9" s="44">
        <v>-436956744520</v>
      </c>
      <c r="I9" s="48">
        <f t="shared" si="0"/>
        <v>59235189570.997009</v>
      </c>
      <c r="K9" s="11">
        <f t="shared" si="1"/>
        <v>31430382</v>
      </c>
      <c r="M9" s="11">
        <f t="shared" si="2"/>
        <v>496191934090.99701</v>
      </c>
      <c r="O9" s="48">
        <v>-449098922869</v>
      </c>
      <c r="Q9" s="44">
        <f t="shared" si="3"/>
        <v>47093011221.997009</v>
      </c>
      <c r="R9" s="29"/>
      <c r="S9" s="74"/>
    </row>
    <row r="10" spans="1:19" ht="30" customHeight="1">
      <c r="A10" s="97" t="s">
        <v>136</v>
      </c>
      <c r="C10" s="11">
        <f>سهام!S23</f>
        <v>16509423</v>
      </c>
      <c r="E10" s="11">
        <f>سهام!Y23</f>
        <v>326325558791.383</v>
      </c>
      <c r="G10" s="44">
        <v>-239634102700</v>
      </c>
      <c r="I10" s="48">
        <f t="shared" si="0"/>
        <v>86691456091.382996</v>
      </c>
      <c r="K10" s="11">
        <f t="shared" si="1"/>
        <v>16509423</v>
      </c>
      <c r="M10" s="11">
        <f t="shared" si="2"/>
        <v>326325558791.383</v>
      </c>
      <c r="O10" s="48">
        <v>-227305238223</v>
      </c>
      <c r="Q10" s="44">
        <f t="shared" si="3"/>
        <v>99020320568.382996</v>
      </c>
      <c r="R10" s="29"/>
      <c r="S10" s="74"/>
    </row>
    <row r="11" spans="1:19" ht="30" hidden="1" customHeight="1">
      <c r="A11" s="97" t="s">
        <v>132</v>
      </c>
      <c r="C11" s="11">
        <f>سهام!S34</f>
        <v>0</v>
      </c>
      <c r="E11" s="11">
        <f>سهام!Y34</f>
        <v>0</v>
      </c>
      <c r="G11" s="44">
        <v>0</v>
      </c>
      <c r="I11" s="48">
        <f t="shared" si="0"/>
        <v>0</v>
      </c>
      <c r="K11" s="11">
        <f t="shared" si="1"/>
        <v>0</v>
      </c>
      <c r="M11" s="11">
        <f t="shared" si="2"/>
        <v>0</v>
      </c>
      <c r="O11" s="48">
        <f t="shared" ref="O11:O54" si="4">G11</f>
        <v>0</v>
      </c>
      <c r="Q11" s="44">
        <f t="shared" si="3"/>
        <v>0</v>
      </c>
      <c r="R11" s="29"/>
      <c r="S11" s="74"/>
    </row>
    <row r="12" spans="1:19" ht="30" customHeight="1">
      <c r="A12" s="97" t="s">
        <v>25</v>
      </c>
      <c r="C12" s="11">
        <f>سهام!S22</f>
        <v>19952298</v>
      </c>
      <c r="E12" s="11">
        <f>سهام!Y22</f>
        <v>95680963637.674805</v>
      </c>
      <c r="G12" s="44">
        <v>-67504024324</v>
      </c>
      <c r="I12" s="48">
        <f t="shared" si="0"/>
        <v>28176939313.674805</v>
      </c>
      <c r="K12" s="11">
        <f t="shared" si="1"/>
        <v>19952298</v>
      </c>
      <c r="M12" s="11">
        <f t="shared" si="2"/>
        <v>95680963637.674805</v>
      </c>
      <c r="O12" s="48">
        <v>-72066300454</v>
      </c>
      <c r="Q12" s="44">
        <f t="shared" si="3"/>
        <v>23614663183.674805</v>
      </c>
      <c r="R12" s="29"/>
      <c r="S12" s="74"/>
    </row>
    <row r="13" spans="1:19" ht="30" customHeight="1">
      <c r="A13" s="97" t="s">
        <v>38</v>
      </c>
      <c r="C13" s="11">
        <f>سهام!S33</f>
        <v>2984025</v>
      </c>
      <c r="E13" s="11">
        <f>سهام!Y33</f>
        <v>15278545791.629999</v>
      </c>
      <c r="G13" s="44">
        <v>-14761658259</v>
      </c>
      <c r="I13" s="48">
        <f t="shared" si="0"/>
        <v>516887532.62999916</v>
      </c>
      <c r="K13" s="11">
        <f t="shared" si="1"/>
        <v>2984025</v>
      </c>
      <c r="M13" s="11">
        <f t="shared" si="2"/>
        <v>15278545791.629999</v>
      </c>
      <c r="O13" s="48">
        <v>-12649214657</v>
      </c>
      <c r="Q13" s="44">
        <f t="shared" si="3"/>
        <v>2629331134.6299992</v>
      </c>
      <c r="R13" s="29"/>
      <c r="S13" s="74"/>
    </row>
    <row r="14" spans="1:19" ht="30" customHeight="1">
      <c r="A14" s="97" t="s">
        <v>31</v>
      </c>
      <c r="C14" s="11">
        <f>سهام!S27</f>
        <v>150590674</v>
      </c>
      <c r="E14" s="11">
        <f>سهام!Y27</f>
        <v>600694964521.71997</v>
      </c>
      <c r="G14" s="44">
        <v>-390519707341</v>
      </c>
      <c r="I14" s="48">
        <f t="shared" si="0"/>
        <v>210175257180.71997</v>
      </c>
      <c r="K14" s="11">
        <f t="shared" si="1"/>
        <v>150590674</v>
      </c>
      <c r="M14" s="11">
        <f t="shared" si="2"/>
        <v>600694964521.71997</v>
      </c>
      <c r="O14" s="48">
        <v>-540699247495</v>
      </c>
      <c r="Q14" s="44">
        <f t="shared" si="3"/>
        <v>59995717026.719971</v>
      </c>
      <c r="R14" s="29"/>
      <c r="S14" s="74"/>
    </row>
    <row r="15" spans="1:19" ht="30" customHeight="1">
      <c r="A15" s="97" t="s">
        <v>29</v>
      </c>
      <c r="C15" s="11">
        <f>سهام!S25</f>
        <v>53934623</v>
      </c>
      <c r="E15" s="11">
        <f>سهام!Y25</f>
        <v>1105675854804.5801</v>
      </c>
      <c r="G15" s="44">
        <v>-1055928375449</v>
      </c>
      <c r="I15" s="48">
        <f t="shared" si="0"/>
        <v>49747479355.580078</v>
      </c>
      <c r="K15" s="11">
        <f t="shared" si="1"/>
        <v>53934623</v>
      </c>
      <c r="M15" s="11">
        <f t="shared" si="2"/>
        <v>1105675854804.5801</v>
      </c>
      <c r="O15" s="48">
        <v>-898157296981</v>
      </c>
      <c r="Q15" s="44">
        <f t="shared" si="3"/>
        <v>207518557823.58008</v>
      </c>
      <c r="R15" s="29"/>
      <c r="S15" s="74"/>
    </row>
    <row r="16" spans="1:19" ht="30" customHeight="1">
      <c r="A16" s="97" t="s">
        <v>32</v>
      </c>
      <c r="C16" s="11">
        <f>سهام!S28</f>
        <v>257137244</v>
      </c>
      <c r="E16" s="11">
        <f>سهام!Y28</f>
        <v>1518139959968.0901</v>
      </c>
      <c r="G16" s="44">
        <v>-1418416927071</v>
      </c>
      <c r="I16" s="48">
        <f t="shared" si="0"/>
        <v>99723032897.090088</v>
      </c>
      <c r="K16" s="11">
        <f t="shared" si="1"/>
        <v>257137244</v>
      </c>
      <c r="M16" s="11">
        <f t="shared" si="2"/>
        <v>1518139959968.0901</v>
      </c>
      <c r="O16" s="48">
        <v>-1318379181972</v>
      </c>
      <c r="Q16" s="44">
        <f t="shared" si="3"/>
        <v>199760777996.09009</v>
      </c>
      <c r="R16" s="29"/>
      <c r="S16" s="74"/>
    </row>
    <row r="17" spans="1:19" ht="30" hidden="1" customHeight="1">
      <c r="A17" s="97" t="s">
        <v>123</v>
      </c>
      <c r="C17" s="11">
        <f>سهام!S35</f>
        <v>0</v>
      </c>
      <c r="E17" s="11">
        <f>سهام!Y35</f>
        <v>0</v>
      </c>
      <c r="G17" s="44">
        <v>0</v>
      </c>
      <c r="I17" s="48">
        <f t="shared" si="0"/>
        <v>0</v>
      </c>
      <c r="K17" s="11">
        <f t="shared" si="1"/>
        <v>0</v>
      </c>
      <c r="M17" s="11">
        <f t="shared" si="2"/>
        <v>0</v>
      </c>
      <c r="O17" s="48">
        <f t="shared" si="4"/>
        <v>0</v>
      </c>
      <c r="Q17" s="44">
        <f t="shared" si="3"/>
        <v>0</v>
      </c>
      <c r="R17" s="29"/>
      <c r="S17" s="74"/>
    </row>
    <row r="18" spans="1:19" ht="30" hidden="1" customHeight="1">
      <c r="A18" s="97" t="s">
        <v>122</v>
      </c>
      <c r="C18" s="11">
        <v>0</v>
      </c>
      <c r="E18" s="11">
        <v>0</v>
      </c>
      <c r="G18" s="44">
        <v>0</v>
      </c>
      <c r="I18" s="48">
        <f t="shared" si="0"/>
        <v>0</v>
      </c>
      <c r="K18" s="11">
        <f t="shared" si="1"/>
        <v>0</v>
      </c>
      <c r="M18" s="11">
        <f t="shared" si="2"/>
        <v>0</v>
      </c>
      <c r="O18" s="48">
        <f t="shared" si="4"/>
        <v>0</v>
      </c>
      <c r="Q18" s="44">
        <f t="shared" si="3"/>
        <v>0</v>
      </c>
      <c r="R18" s="29"/>
      <c r="S18" s="74"/>
    </row>
    <row r="19" spans="1:19" ht="30" customHeight="1">
      <c r="A19" s="97" t="s">
        <v>18</v>
      </c>
      <c r="C19" s="11">
        <f>سهام!S11</f>
        <v>30576495</v>
      </c>
      <c r="E19" s="11">
        <f>سهام!Y11</f>
        <v>166870762815.07501</v>
      </c>
      <c r="G19" s="44">
        <v>-136372234698</v>
      </c>
      <c r="I19" s="48">
        <f t="shared" si="0"/>
        <v>30498528117.075012</v>
      </c>
      <c r="K19" s="11">
        <f t="shared" si="1"/>
        <v>30576495</v>
      </c>
      <c r="M19" s="11">
        <f t="shared" si="2"/>
        <v>166870762815.07501</v>
      </c>
      <c r="O19" s="48">
        <v>-157926861639</v>
      </c>
      <c r="Q19" s="44">
        <f t="shared" si="3"/>
        <v>8943901176.0750122</v>
      </c>
      <c r="R19" s="29"/>
      <c r="S19" s="74"/>
    </row>
    <row r="20" spans="1:19" ht="30" hidden="1" customHeight="1">
      <c r="A20" s="97" t="s">
        <v>15</v>
      </c>
      <c r="C20" s="11">
        <f>سهام!S9</f>
        <v>0</v>
      </c>
      <c r="E20" s="11">
        <f>سهام!Y9</f>
        <v>0</v>
      </c>
      <c r="G20" s="44">
        <v>0</v>
      </c>
      <c r="I20" s="48">
        <f t="shared" si="0"/>
        <v>0</v>
      </c>
      <c r="K20" s="11">
        <f t="shared" si="1"/>
        <v>0</v>
      </c>
      <c r="M20" s="11">
        <f t="shared" si="2"/>
        <v>0</v>
      </c>
      <c r="O20" s="48">
        <f t="shared" si="4"/>
        <v>0</v>
      </c>
      <c r="Q20" s="44">
        <f t="shared" si="3"/>
        <v>0</v>
      </c>
      <c r="R20" s="29"/>
      <c r="S20" s="74"/>
    </row>
    <row r="21" spans="1:19" ht="30" customHeight="1">
      <c r="A21" s="97" t="s">
        <v>116</v>
      </c>
      <c r="C21" s="11">
        <f>سهام!S30</f>
        <v>45873284</v>
      </c>
      <c r="E21" s="11">
        <f>سهام!Y30</f>
        <v>319541158273.05402</v>
      </c>
      <c r="G21" s="44">
        <v>-291226868347</v>
      </c>
      <c r="I21" s="48">
        <f t="shared" si="0"/>
        <v>28314289926.054016</v>
      </c>
      <c r="K21" s="11">
        <f t="shared" si="1"/>
        <v>45873284</v>
      </c>
      <c r="M21" s="11">
        <f t="shared" si="2"/>
        <v>319541158273.05402</v>
      </c>
      <c r="O21" s="48">
        <v>-273491429901</v>
      </c>
      <c r="Q21" s="44">
        <f t="shared" si="3"/>
        <v>46049728372.054016</v>
      </c>
      <c r="R21" s="29"/>
      <c r="S21" s="74"/>
    </row>
    <row r="22" spans="1:19" ht="30" hidden="1" customHeight="1">
      <c r="A22" s="97" t="s">
        <v>168</v>
      </c>
      <c r="C22" s="11">
        <f>سهام!S31</f>
        <v>0</v>
      </c>
      <c r="E22" s="11">
        <f>سهام!Y31</f>
        <v>0</v>
      </c>
      <c r="G22" s="44">
        <v>0</v>
      </c>
      <c r="I22" s="48">
        <f t="shared" si="0"/>
        <v>0</v>
      </c>
      <c r="K22" s="11">
        <f t="shared" si="1"/>
        <v>0</v>
      </c>
      <c r="M22" s="11">
        <f t="shared" si="2"/>
        <v>0</v>
      </c>
      <c r="O22" s="48">
        <f t="shared" si="4"/>
        <v>0</v>
      </c>
      <c r="Q22" s="44">
        <f t="shared" si="3"/>
        <v>0</v>
      </c>
      <c r="R22" s="29"/>
      <c r="S22" s="74"/>
    </row>
    <row r="23" spans="1:19" ht="30" customHeight="1">
      <c r="A23" s="97" t="s">
        <v>129</v>
      </c>
      <c r="C23" s="11">
        <f>سهام!S15</f>
        <v>181694313</v>
      </c>
      <c r="E23" s="11">
        <f>سهام!Y15</f>
        <v>919478061398.60095</v>
      </c>
      <c r="G23" s="44">
        <v>-995574962621</v>
      </c>
      <c r="I23" s="48">
        <f t="shared" si="0"/>
        <v>-76096901222.399048</v>
      </c>
      <c r="K23" s="11">
        <f t="shared" si="1"/>
        <v>181694313</v>
      </c>
      <c r="M23" s="11">
        <f t="shared" si="2"/>
        <v>919478061398.60095</v>
      </c>
      <c r="O23" s="48">
        <v>-885135296077</v>
      </c>
      <c r="Q23" s="44">
        <f t="shared" si="3"/>
        <v>34342765321.600952</v>
      </c>
      <c r="R23" s="29"/>
      <c r="S23" s="74"/>
    </row>
    <row r="24" spans="1:19" ht="30" hidden="1" customHeight="1">
      <c r="A24" s="97" t="s">
        <v>153</v>
      </c>
      <c r="C24" s="11">
        <f>سهام!S16</f>
        <v>0</v>
      </c>
      <c r="E24" s="11">
        <f>سهام!Y16</f>
        <v>0</v>
      </c>
      <c r="G24" s="44">
        <v>0</v>
      </c>
      <c r="I24" s="48">
        <f t="shared" si="0"/>
        <v>0</v>
      </c>
      <c r="K24" s="11">
        <f t="shared" si="1"/>
        <v>0</v>
      </c>
      <c r="M24" s="11">
        <f t="shared" si="2"/>
        <v>0</v>
      </c>
      <c r="O24" s="48">
        <f t="shared" si="4"/>
        <v>0</v>
      </c>
      <c r="Q24" s="44">
        <f t="shared" si="3"/>
        <v>0</v>
      </c>
      <c r="R24" s="29"/>
      <c r="S24" s="74"/>
    </row>
    <row r="25" spans="1:19" ht="30" customHeight="1">
      <c r="A25" s="97" t="s">
        <v>134</v>
      </c>
      <c r="C25" s="11">
        <f>سهام!S20</f>
        <v>24349726</v>
      </c>
      <c r="E25" s="11">
        <f>سهام!Y20</f>
        <v>194094848819.68201</v>
      </c>
      <c r="G25" s="44">
        <v>-168109268021</v>
      </c>
      <c r="I25" s="48">
        <f t="shared" si="0"/>
        <v>25985580798.682007</v>
      </c>
      <c r="K25" s="11">
        <f t="shared" si="1"/>
        <v>24349726</v>
      </c>
      <c r="M25" s="11">
        <f t="shared" si="2"/>
        <v>194094848819.68201</v>
      </c>
      <c r="O25" s="48">
        <v>-179112873379</v>
      </c>
      <c r="Q25" s="44">
        <f t="shared" si="3"/>
        <v>14981975440.682007</v>
      </c>
      <c r="R25" s="29"/>
      <c r="S25" s="74"/>
    </row>
    <row r="26" spans="1:19" ht="30" customHeight="1">
      <c r="A26" s="97" t="s">
        <v>130</v>
      </c>
      <c r="C26" s="11">
        <f>سهام!S29</f>
        <v>94380468</v>
      </c>
      <c r="E26" s="11">
        <f>سهام!Y29</f>
        <v>1277398371239.3899</v>
      </c>
      <c r="G26" s="44">
        <v>-972437728351</v>
      </c>
      <c r="I26" s="48">
        <f t="shared" si="0"/>
        <v>304960642888.38989</v>
      </c>
      <c r="K26" s="11">
        <f t="shared" si="1"/>
        <v>94380468</v>
      </c>
      <c r="M26" s="11">
        <f t="shared" si="2"/>
        <v>1277398371239.3899</v>
      </c>
      <c r="O26" s="48">
        <v>-669763415725</v>
      </c>
      <c r="Q26" s="44">
        <f t="shared" si="3"/>
        <v>607634955514.38989</v>
      </c>
      <c r="R26" s="29"/>
      <c r="S26" s="74"/>
    </row>
    <row r="27" spans="1:19" ht="30" customHeight="1">
      <c r="A27" s="97" t="s">
        <v>133</v>
      </c>
      <c r="C27" s="11">
        <f>سهام!S18</f>
        <v>19122382</v>
      </c>
      <c r="E27" s="11">
        <f>سهام!Y18</f>
        <v>70964876791.903595</v>
      </c>
      <c r="G27" s="44">
        <v>-55435281431</v>
      </c>
      <c r="I27" s="48">
        <f t="shared" si="0"/>
        <v>15529595360.903595</v>
      </c>
      <c r="K27" s="11">
        <f t="shared" si="1"/>
        <v>19122382</v>
      </c>
      <c r="M27" s="11">
        <f t="shared" si="2"/>
        <v>70964876791.903595</v>
      </c>
      <c r="O27" s="48">
        <v>-57761282866</v>
      </c>
      <c r="Q27" s="44">
        <f t="shared" si="3"/>
        <v>13203593925.903595</v>
      </c>
      <c r="R27" s="29"/>
      <c r="S27" s="74"/>
    </row>
    <row r="28" spans="1:19" ht="30" hidden="1" customHeight="1">
      <c r="A28" s="97" t="s">
        <v>157</v>
      </c>
      <c r="C28" s="11">
        <f>سهام!S19</f>
        <v>0</v>
      </c>
      <c r="E28" s="11">
        <f>سهام!Y19</f>
        <v>0</v>
      </c>
      <c r="G28" s="44">
        <v>0</v>
      </c>
      <c r="I28" s="48">
        <f t="shared" si="0"/>
        <v>0</v>
      </c>
      <c r="K28" s="11">
        <f t="shared" si="1"/>
        <v>0</v>
      </c>
      <c r="M28" s="11">
        <f t="shared" si="2"/>
        <v>0</v>
      </c>
      <c r="O28" s="48">
        <f t="shared" si="4"/>
        <v>0</v>
      </c>
      <c r="Q28" s="44">
        <f t="shared" si="3"/>
        <v>0</v>
      </c>
      <c r="R28" s="29"/>
      <c r="S28" s="74"/>
    </row>
    <row r="29" spans="1:19" ht="30" customHeight="1">
      <c r="A29" s="97" t="s">
        <v>120</v>
      </c>
      <c r="C29" s="11">
        <f>سهام!S14</f>
        <v>69049271</v>
      </c>
      <c r="E29" s="11">
        <f>سهام!Y14</f>
        <v>120929893038.575</v>
      </c>
      <c r="G29" s="44">
        <v>-125527006761</v>
      </c>
      <c r="I29" s="48">
        <f t="shared" si="0"/>
        <v>-4597113722.4250031</v>
      </c>
      <c r="K29" s="11">
        <f t="shared" si="1"/>
        <v>69049271</v>
      </c>
      <c r="M29" s="11">
        <f t="shared" si="2"/>
        <v>120929893038.575</v>
      </c>
      <c r="O29" s="48">
        <v>-113737159924</v>
      </c>
      <c r="Q29" s="44">
        <f t="shared" si="3"/>
        <v>7192733114.5749969</v>
      </c>
      <c r="R29" s="29"/>
      <c r="S29" s="74"/>
    </row>
    <row r="30" spans="1:19" ht="30" customHeight="1">
      <c r="A30" s="97" t="s">
        <v>127</v>
      </c>
      <c r="C30" s="11">
        <f>سهام!S36</f>
        <v>13261696</v>
      </c>
      <c r="E30" s="11">
        <f>سهام!Y36</f>
        <v>53163099683.276802</v>
      </c>
      <c r="G30" s="44">
        <v>-44809245077</v>
      </c>
      <c r="I30" s="48">
        <f t="shared" si="0"/>
        <v>8353854606.2768021</v>
      </c>
      <c r="K30" s="11">
        <f t="shared" si="1"/>
        <v>13261696</v>
      </c>
      <c r="M30" s="11">
        <f t="shared" si="2"/>
        <v>53163099683.276802</v>
      </c>
      <c r="O30" s="48">
        <v>-42014526517</v>
      </c>
      <c r="Q30" s="44">
        <f t="shared" si="3"/>
        <v>11148573166.276802</v>
      </c>
      <c r="R30" s="29"/>
      <c r="S30" s="74"/>
    </row>
    <row r="31" spans="1:19" ht="30" customHeight="1">
      <c r="A31" s="97" t="s">
        <v>20</v>
      </c>
      <c r="C31" s="11">
        <f>سهام!S13</f>
        <v>5888464</v>
      </c>
      <c r="E31" s="11">
        <f>سهام!Y13</f>
        <v>104355018654.78101</v>
      </c>
      <c r="G31" s="44">
        <v>-84078356168</v>
      </c>
      <c r="I31" s="48">
        <f t="shared" si="0"/>
        <v>20276662486.781006</v>
      </c>
      <c r="K31" s="11">
        <f t="shared" si="1"/>
        <v>5888464</v>
      </c>
      <c r="M31" s="11">
        <f t="shared" si="2"/>
        <v>104355018654.78101</v>
      </c>
      <c r="O31" s="48">
        <v>-84718050593</v>
      </c>
      <c r="Q31" s="44">
        <f t="shared" si="3"/>
        <v>19636968061.781006</v>
      </c>
      <c r="R31" s="29"/>
      <c r="S31" s="74"/>
    </row>
    <row r="32" spans="1:19" ht="30" customHeight="1">
      <c r="A32" s="97" t="s">
        <v>135</v>
      </c>
      <c r="C32" s="11">
        <f>سهام!S17</f>
        <v>19466444</v>
      </c>
      <c r="E32" s="11">
        <f>سهام!Y17</f>
        <v>356379616756.38599</v>
      </c>
      <c r="G32" s="44">
        <v>-346104347485</v>
      </c>
      <c r="I32" s="48">
        <f t="shared" si="0"/>
        <v>10275269271.385986</v>
      </c>
      <c r="K32" s="11">
        <f t="shared" si="1"/>
        <v>19466444</v>
      </c>
      <c r="M32" s="11">
        <f t="shared" si="2"/>
        <v>356379616756.38599</v>
      </c>
      <c r="O32" s="48">
        <v>-301825015029</v>
      </c>
      <c r="Q32" s="44">
        <f t="shared" si="3"/>
        <v>54554601727.385986</v>
      </c>
      <c r="R32" s="29"/>
      <c r="S32" s="74"/>
    </row>
    <row r="33" spans="1:19" ht="30" customHeight="1">
      <c r="A33" s="97" t="s">
        <v>144</v>
      </c>
      <c r="C33" s="11">
        <f>سهام!S24</f>
        <v>5154712</v>
      </c>
      <c r="E33" s="11">
        <f>سهام!Y24</f>
        <v>99842185808.204803</v>
      </c>
      <c r="G33" s="44">
        <v>-86802737609</v>
      </c>
      <c r="I33" s="48">
        <f t="shared" si="0"/>
        <v>13039448199.204803</v>
      </c>
      <c r="K33" s="11">
        <f t="shared" si="1"/>
        <v>5154712</v>
      </c>
      <c r="M33" s="11">
        <f t="shared" si="2"/>
        <v>99842185808.204803</v>
      </c>
      <c r="O33" s="48">
        <v>-87352497939</v>
      </c>
      <c r="Q33" s="44">
        <f t="shared" si="3"/>
        <v>12489687869.204803</v>
      </c>
      <c r="R33" s="29"/>
      <c r="S33" s="74"/>
    </row>
    <row r="34" spans="1:19" ht="30" customHeight="1">
      <c r="A34" s="97" t="s">
        <v>138</v>
      </c>
      <c r="C34" s="11">
        <f>سهام!S39</f>
        <v>1894800</v>
      </c>
      <c r="E34" s="44">
        <f>سهام!Y39</f>
        <v>144865803751.79999</v>
      </c>
      <c r="G34" s="44">
        <v>-110626107325</v>
      </c>
      <c r="I34" s="48">
        <f t="shared" si="0"/>
        <v>34239696426.799988</v>
      </c>
      <c r="K34" s="11">
        <f t="shared" si="1"/>
        <v>1894800</v>
      </c>
      <c r="M34" s="11">
        <f t="shared" si="2"/>
        <v>144865803751.79999</v>
      </c>
      <c r="O34" s="48">
        <v>-180663920668</v>
      </c>
      <c r="Q34" s="44">
        <f t="shared" si="3"/>
        <v>-35798116916.200012</v>
      </c>
      <c r="R34" s="29"/>
      <c r="S34" s="74"/>
    </row>
    <row r="35" spans="1:19" ht="30" hidden="1" customHeight="1">
      <c r="A35" s="97" t="s">
        <v>139</v>
      </c>
      <c r="C35" s="11">
        <v>0</v>
      </c>
      <c r="E35" s="44">
        <v>0</v>
      </c>
      <c r="G35" s="44">
        <v>0</v>
      </c>
      <c r="I35" s="48">
        <f t="shared" si="0"/>
        <v>0</v>
      </c>
      <c r="K35" s="11">
        <f t="shared" si="1"/>
        <v>0</v>
      </c>
      <c r="M35" s="11">
        <f t="shared" si="2"/>
        <v>0</v>
      </c>
      <c r="O35" s="48">
        <f t="shared" si="4"/>
        <v>0</v>
      </c>
      <c r="Q35" s="44">
        <f t="shared" si="3"/>
        <v>0</v>
      </c>
      <c r="R35" s="29"/>
      <c r="S35" s="74"/>
    </row>
    <row r="36" spans="1:19" ht="30" hidden="1" customHeight="1">
      <c r="A36" s="97" t="s">
        <v>140</v>
      </c>
      <c r="C36" s="11">
        <f>سهام!S38</f>
        <v>0</v>
      </c>
      <c r="E36" s="44">
        <f>سهام!Y38</f>
        <v>0</v>
      </c>
      <c r="G36" s="44">
        <v>0</v>
      </c>
      <c r="I36" s="48">
        <f t="shared" si="0"/>
        <v>0</v>
      </c>
      <c r="K36" s="11">
        <f t="shared" si="1"/>
        <v>0</v>
      </c>
      <c r="M36" s="11">
        <f t="shared" si="2"/>
        <v>0</v>
      </c>
      <c r="O36" s="48">
        <f t="shared" si="4"/>
        <v>0</v>
      </c>
      <c r="Q36" s="44">
        <f t="shared" si="3"/>
        <v>0</v>
      </c>
      <c r="R36" s="29"/>
      <c r="S36" s="74"/>
    </row>
    <row r="37" spans="1:19" ht="30" customHeight="1">
      <c r="A37" s="97" t="s">
        <v>141</v>
      </c>
      <c r="C37" s="11">
        <f>سهام!S40</f>
        <v>1742</v>
      </c>
      <c r="E37" s="44">
        <f>سهام!Y40</f>
        <v>4711273034.4991999</v>
      </c>
      <c r="G37" s="44">
        <v>-4683422744</v>
      </c>
      <c r="I37" s="48">
        <f t="shared" si="0"/>
        <v>27850290.499199867</v>
      </c>
      <c r="K37" s="11">
        <f t="shared" si="1"/>
        <v>1742</v>
      </c>
      <c r="M37" s="11">
        <f t="shared" si="2"/>
        <v>4711273034.4991999</v>
      </c>
      <c r="O37" s="48">
        <v>-4083875122</v>
      </c>
      <c r="Q37" s="44">
        <f t="shared" si="3"/>
        <v>627397912.49919987</v>
      </c>
      <c r="R37" s="29"/>
      <c r="S37" s="74"/>
    </row>
    <row r="38" spans="1:19" ht="30" customHeight="1">
      <c r="A38" s="97" t="s">
        <v>34</v>
      </c>
      <c r="C38" s="11">
        <f>سهام!S41</f>
        <v>2280689</v>
      </c>
      <c r="E38" s="44">
        <f>سهام!Y41</f>
        <v>163257096028.52399</v>
      </c>
      <c r="G38" s="44">
        <v>-143106736479</v>
      </c>
      <c r="I38" s="48">
        <f t="shared" si="0"/>
        <v>20150359549.523987</v>
      </c>
      <c r="K38" s="11">
        <f t="shared" si="1"/>
        <v>2280689</v>
      </c>
      <c r="M38" s="11">
        <f t="shared" si="2"/>
        <v>163257096028.52399</v>
      </c>
      <c r="O38" s="48">
        <v>-140730097971</v>
      </c>
      <c r="Q38" s="44">
        <f t="shared" si="3"/>
        <v>22526998057.523987</v>
      </c>
      <c r="R38" s="29"/>
      <c r="S38" s="74"/>
    </row>
    <row r="39" spans="1:19" ht="30" customHeight="1">
      <c r="A39" s="97" t="s">
        <v>143</v>
      </c>
      <c r="C39" s="11">
        <f>سهام!S43</f>
        <v>1655223</v>
      </c>
      <c r="E39" s="44">
        <f>سهام!Y43</f>
        <v>100335934230.16901</v>
      </c>
      <c r="G39" s="44">
        <v>-84657477534</v>
      </c>
      <c r="I39" s="48">
        <f t="shared" si="0"/>
        <v>15678456696.169006</v>
      </c>
      <c r="K39" s="11">
        <f t="shared" si="1"/>
        <v>1655223</v>
      </c>
      <c r="M39" s="11">
        <f t="shared" si="2"/>
        <v>100335934230.16901</v>
      </c>
      <c r="O39" s="48">
        <v>-91249620367</v>
      </c>
      <c r="Q39" s="44">
        <f t="shared" si="3"/>
        <v>9086313863.1690063</v>
      </c>
      <c r="R39" s="29"/>
      <c r="S39" s="74"/>
    </row>
    <row r="40" spans="1:19" ht="30" customHeight="1">
      <c r="A40" s="97" t="s">
        <v>24</v>
      </c>
      <c r="C40" s="11">
        <f>سهام!S21</f>
        <v>5229545</v>
      </c>
      <c r="E40" s="44">
        <f>سهام!Y21</f>
        <v>226038094083.05399</v>
      </c>
      <c r="G40" s="44">
        <v>-170844354319</v>
      </c>
      <c r="I40" s="48">
        <f t="shared" si="0"/>
        <v>55193739764.053986</v>
      </c>
      <c r="K40" s="11">
        <f t="shared" si="1"/>
        <v>5229545</v>
      </c>
      <c r="M40" s="11">
        <f t="shared" si="2"/>
        <v>226038094083.05399</v>
      </c>
      <c r="O40" s="48">
        <v>-147067234657</v>
      </c>
      <c r="Q40" s="44">
        <f t="shared" si="3"/>
        <v>78970859426.053986</v>
      </c>
      <c r="R40" s="29"/>
      <c r="S40" s="74"/>
    </row>
    <row r="41" spans="1:19" ht="30" hidden="1" customHeight="1">
      <c r="A41" s="97" t="s">
        <v>145</v>
      </c>
      <c r="C41" s="11">
        <f>سهام!S44</f>
        <v>0</v>
      </c>
      <c r="E41" s="44">
        <f>سهام!Y44</f>
        <v>0</v>
      </c>
      <c r="G41" s="44">
        <v>0</v>
      </c>
      <c r="I41" s="48">
        <f t="shared" si="0"/>
        <v>0</v>
      </c>
      <c r="K41" s="11">
        <f t="shared" si="1"/>
        <v>0</v>
      </c>
      <c r="M41" s="11">
        <f t="shared" si="2"/>
        <v>0</v>
      </c>
      <c r="O41" s="48">
        <f t="shared" si="4"/>
        <v>0</v>
      </c>
      <c r="Q41" s="44">
        <f t="shared" si="3"/>
        <v>0</v>
      </c>
      <c r="R41" s="29"/>
      <c r="S41" s="74"/>
    </row>
    <row r="42" spans="1:19" ht="30" customHeight="1">
      <c r="A42" s="97" t="s">
        <v>142</v>
      </c>
      <c r="C42" s="11">
        <f>سهام!S42</f>
        <v>4341976</v>
      </c>
      <c r="E42" s="44">
        <f>سهام!Y42</f>
        <v>65961795765.711197</v>
      </c>
      <c r="G42" s="44">
        <v>-60399745836</v>
      </c>
      <c r="I42" s="48">
        <f t="shared" si="0"/>
        <v>5562049929.7111969</v>
      </c>
      <c r="K42" s="11">
        <f t="shared" si="1"/>
        <v>4341976</v>
      </c>
      <c r="M42" s="11">
        <f t="shared" si="2"/>
        <v>65961795765.711197</v>
      </c>
      <c r="O42" s="48">
        <v>-53004872613</v>
      </c>
      <c r="Q42" s="44">
        <f t="shared" si="3"/>
        <v>12956923152.711197</v>
      </c>
      <c r="R42" s="29"/>
      <c r="S42" s="74"/>
    </row>
    <row r="43" spans="1:19" ht="30" customHeight="1">
      <c r="A43" s="97" t="s">
        <v>147</v>
      </c>
      <c r="C43" s="11">
        <f>سهام!S45</f>
        <v>3544751</v>
      </c>
      <c r="E43" s="44">
        <f>سهام!Y45</f>
        <v>28314668101.898499</v>
      </c>
      <c r="G43" s="44">
        <v>-20792493270</v>
      </c>
      <c r="I43" s="48">
        <f t="shared" si="0"/>
        <v>7522174831.8984985</v>
      </c>
      <c r="K43" s="11">
        <f t="shared" si="1"/>
        <v>3544751</v>
      </c>
      <c r="M43" s="11">
        <f t="shared" si="2"/>
        <v>28314668101.898499</v>
      </c>
      <c r="O43" s="48">
        <v>-31796844677</v>
      </c>
      <c r="Q43" s="44">
        <f t="shared" si="3"/>
        <v>-3482176575.1015015</v>
      </c>
      <c r="R43" s="29"/>
      <c r="S43" s="74"/>
    </row>
    <row r="44" spans="1:19" ht="30" hidden="1" customHeight="1">
      <c r="A44" s="97" t="s">
        <v>174</v>
      </c>
      <c r="C44" s="11">
        <f>سهام!S46</f>
        <v>0</v>
      </c>
      <c r="E44" s="44">
        <f>سهام!Y46</f>
        <v>0</v>
      </c>
      <c r="G44" s="44">
        <v>0</v>
      </c>
      <c r="I44" s="48">
        <f t="shared" si="0"/>
        <v>0</v>
      </c>
      <c r="K44" s="11">
        <f t="shared" si="1"/>
        <v>0</v>
      </c>
      <c r="M44" s="11">
        <f t="shared" si="2"/>
        <v>0</v>
      </c>
      <c r="O44" s="48">
        <f t="shared" si="4"/>
        <v>0</v>
      </c>
      <c r="Q44" s="44">
        <f t="shared" si="3"/>
        <v>0</v>
      </c>
      <c r="R44" s="29"/>
      <c r="S44" s="74"/>
    </row>
    <row r="45" spans="1:19" ht="30" hidden="1" customHeight="1">
      <c r="A45" s="97" t="s">
        <v>175</v>
      </c>
      <c r="C45" s="11">
        <f>سهام!S47</f>
        <v>0</v>
      </c>
      <c r="E45" s="44">
        <f>سهام!Y47</f>
        <v>0</v>
      </c>
      <c r="G45" s="44">
        <v>0</v>
      </c>
      <c r="I45" s="48">
        <f t="shared" si="0"/>
        <v>0</v>
      </c>
      <c r="K45" s="11">
        <f t="shared" si="1"/>
        <v>0</v>
      </c>
      <c r="M45" s="11">
        <f t="shared" si="2"/>
        <v>0</v>
      </c>
      <c r="O45" s="48">
        <f t="shared" si="4"/>
        <v>0</v>
      </c>
      <c r="Q45" s="44">
        <f t="shared" si="3"/>
        <v>0</v>
      </c>
      <c r="R45" s="29"/>
      <c r="S45" s="74"/>
    </row>
    <row r="46" spans="1:19" ht="30" customHeight="1">
      <c r="A46" s="97" t="s">
        <v>176</v>
      </c>
      <c r="C46" s="11">
        <f>سهام!S48</f>
        <v>443106</v>
      </c>
      <c r="E46" s="44">
        <f>سهام!Y48</f>
        <v>5214614176.7531996</v>
      </c>
      <c r="G46" s="44">
        <v>-5136054447</v>
      </c>
      <c r="I46" s="48">
        <f t="shared" si="0"/>
        <v>78559729.753199577</v>
      </c>
      <c r="K46" s="11">
        <f t="shared" si="1"/>
        <v>443106</v>
      </c>
      <c r="M46" s="11">
        <f t="shared" si="2"/>
        <v>5214614176.7531996</v>
      </c>
      <c r="O46" s="48">
        <v>-5136054447</v>
      </c>
      <c r="Q46" s="44">
        <f t="shared" si="3"/>
        <v>78559729.753199577</v>
      </c>
      <c r="R46" s="29"/>
      <c r="S46" s="74"/>
    </row>
    <row r="47" spans="1:19" ht="30" customHeight="1">
      <c r="A47" s="97" t="s">
        <v>200</v>
      </c>
      <c r="C47" s="11">
        <f>سهام!S49</f>
        <v>4942958</v>
      </c>
      <c r="E47" s="44">
        <f>سهام!Y49</f>
        <v>34774669946.739403</v>
      </c>
      <c r="G47" s="44">
        <v>-33692777927</v>
      </c>
      <c r="I47" s="48">
        <f t="shared" si="0"/>
        <v>1081892019.7394028</v>
      </c>
      <c r="K47" s="11">
        <f t="shared" si="1"/>
        <v>4942958</v>
      </c>
      <c r="M47" s="11">
        <f t="shared" si="2"/>
        <v>34774669946.739403</v>
      </c>
      <c r="O47" s="48">
        <v>-33692777927</v>
      </c>
      <c r="Q47" s="44">
        <f t="shared" si="3"/>
        <v>1081892019.7394028</v>
      </c>
      <c r="R47" s="29"/>
      <c r="S47" s="74"/>
    </row>
    <row r="48" spans="1:19" ht="30" customHeight="1">
      <c r="A48" s="97" t="s">
        <v>201</v>
      </c>
      <c r="C48" s="11">
        <f>سهام!S50</f>
        <v>1174433</v>
      </c>
      <c r="E48" s="44">
        <f>سهام!Y50</f>
        <v>37932293301.220497</v>
      </c>
      <c r="G48" s="44">
        <v>-34937393770</v>
      </c>
      <c r="I48" s="48">
        <f t="shared" si="0"/>
        <v>2994899531.2204971</v>
      </c>
      <c r="K48" s="11">
        <f t="shared" si="1"/>
        <v>1174433</v>
      </c>
      <c r="M48" s="11">
        <f t="shared" si="2"/>
        <v>37932293301.220497</v>
      </c>
      <c r="O48" s="48">
        <v>-34937393770</v>
      </c>
      <c r="Q48" s="44">
        <f t="shared" si="3"/>
        <v>2994899531.2204971</v>
      </c>
      <c r="R48" s="29"/>
      <c r="S48" s="74"/>
    </row>
    <row r="49" spans="1:19" ht="30" hidden="1" customHeight="1">
      <c r="A49" s="97" t="s">
        <v>177</v>
      </c>
      <c r="C49" s="11">
        <f>سهام!S53</f>
        <v>0</v>
      </c>
      <c r="E49" s="44">
        <f>سهام!Y53</f>
        <v>0</v>
      </c>
      <c r="G49" s="44">
        <v>0</v>
      </c>
      <c r="I49" s="48">
        <f t="shared" si="0"/>
        <v>0</v>
      </c>
      <c r="K49" s="11">
        <f t="shared" si="1"/>
        <v>0</v>
      </c>
      <c r="M49" s="11">
        <f t="shared" si="2"/>
        <v>0</v>
      </c>
      <c r="O49" s="48">
        <f t="shared" si="4"/>
        <v>0</v>
      </c>
      <c r="Q49" s="44">
        <f t="shared" si="3"/>
        <v>0</v>
      </c>
      <c r="R49" s="29"/>
      <c r="S49" s="74"/>
    </row>
    <row r="50" spans="1:19" ht="30" customHeight="1">
      <c r="A50" s="97" t="s">
        <v>178</v>
      </c>
      <c r="C50" s="11">
        <f>سهام!S54</f>
        <v>435000</v>
      </c>
      <c r="E50" s="44">
        <f>سهام!Y54</f>
        <v>11395228680</v>
      </c>
      <c r="G50" s="44">
        <v>-8810022237</v>
      </c>
      <c r="I50" s="48">
        <f t="shared" si="0"/>
        <v>2585206443</v>
      </c>
      <c r="K50" s="11">
        <f t="shared" si="1"/>
        <v>435000</v>
      </c>
      <c r="M50" s="11">
        <f t="shared" si="2"/>
        <v>11395228680</v>
      </c>
      <c r="O50" s="48">
        <v>-8941280681</v>
      </c>
      <c r="Q50" s="44">
        <f t="shared" si="3"/>
        <v>2453947999</v>
      </c>
      <c r="R50" s="29"/>
      <c r="S50" s="74"/>
    </row>
    <row r="51" spans="1:19" ht="30" hidden="1" customHeight="1">
      <c r="A51" s="97" t="s">
        <v>179</v>
      </c>
      <c r="C51" s="11">
        <f>سهام!S55</f>
        <v>0</v>
      </c>
      <c r="E51" s="44">
        <f>سهام!Y55</f>
        <v>0</v>
      </c>
      <c r="G51" s="44">
        <v>0</v>
      </c>
      <c r="I51" s="48">
        <f t="shared" si="0"/>
        <v>0</v>
      </c>
      <c r="K51" s="11">
        <f t="shared" si="1"/>
        <v>0</v>
      </c>
      <c r="M51" s="11">
        <f t="shared" si="2"/>
        <v>0</v>
      </c>
      <c r="O51" s="48">
        <f t="shared" si="4"/>
        <v>0</v>
      </c>
      <c r="Q51" s="44">
        <f t="shared" si="3"/>
        <v>0</v>
      </c>
      <c r="R51" s="29"/>
      <c r="S51" s="74"/>
    </row>
    <row r="52" spans="1:19" ht="30" hidden="1" customHeight="1">
      <c r="A52" s="97" t="s">
        <v>180</v>
      </c>
      <c r="C52" s="11">
        <f>سهام!S56</f>
        <v>0</v>
      </c>
      <c r="E52" s="44">
        <f>سهام!Y56</f>
        <v>0</v>
      </c>
      <c r="G52" s="44">
        <v>0</v>
      </c>
      <c r="I52" s="48">
        <f t="shared" si="0"/>
        <v>0</v>
      </c>
      <c r="K52" s="11">
        <f t="shared" si="1"/>
        <v>0</v>
      </c>
      <c r="M52" s="11">
        <f t="shared" si="2"/>
        <v>0</v>
      </c>
      <c r="O52" s="48">
        <f t="shared" si="4"/>
        <v>0</v>
      </c>
      <c r="Q52" s="44">
        <f t="shared" si="3"/>
        <v>0</v>
      </c>
      <c r="R52" s="29"/>
      <c r="S52" s="74"/>
    </row>
    <row r="53" spans="1:19" ht="30" hidden="1" customHeight="1">
      <c r="A53" s="97" t="s">
        <v>181</v>
      </c>
      <c r="C53" s="11">
        <f>سهام!S57</f>
        <v>0</v>
      </c>
      <c r="E53" s="44">
        <f>سهام!Y57</f>
        <v>0</v>
      </c>
      <c r="G53" s="44">
        <v>0</v>
      </c>
      <c r="I53" s="48">
        <f t="shared" si="0"/>
        <v>0</v>
      </c>
      <c r="K53" s="11">
        <f t="shared" si="1"/>
        <v>0</v>
      </c>
      <c r="M53" s="11">
        <f t="shared" si="2"/>
        <v>0</v>
      </c>
      <c r="O53" s="48">
        <f t="shared" si="4"/>
        <v>0</v>
      </c>
      <c r="Q53" s="44">
        <f t="shared" si="3"/>
        <v>0</v>
      </c>
      <c r="R53" s="29"/>
      <c r="S53" s="74"/>
    </row>
    <row r="54" spans="1:19" ht="30" hidden="1" customHeight="1">
      <c r="A54" s="97" t="s">
        <v>182</v>
      </c>
      <c r="C54" s="11">
        <f>سهام!S58</f>
        <v>0</v>
      </c>
      <c r="E54" s="44">
        <f>سهام!Y58</f>
        <v>0</v>
      </c>
      <c r="G54" s="44">
        <v>0</v>
      </c>
      <c r="I54" s="48">
        <f t="shared" si="0"/>
        <v>0</v>
      </c>
      <c r="K54" s="11">
        <f t="shared" si="1"/>
        <v>0</v>
      </c>
      <c r="M54" s="11">
        <f t="shared" si="2"/>
        <v>0</v>
      </c>
      <c r="O54" s="48">
        <f t="shared" si="4"/>
        <v>0</v>
      </c>
      <c r="Q54" s="44">
        <f t="shared" si="3"/>
        <v>0</v>
      </c>
      <c r="R54" s="29"/>
      <c r="S54" s="74"/>
    </row>
    <row r="55" spans="1:19" s="25" customFormat="1" ht="30" customHeight="1" thickBot="1">
      <c r="A55" s="19" t="s">
        <v>43</v>
      </c>
      <c r="B55" s="19"/>
      <c r="C55" s="21">
        <f>SUM(C7:C54)</f>
        <v>1109201458</v>
      </c>
      <c r="D55" s="19"/>
      <c r="E55" s="21">
        <f>SUM(E7:E54)</f>
        <v>9186476274162.1367</v>
      </c>
      <c r="F55" s="19"/>
      <c r="G55" s="46">
        <f>SUM(G7:G54)</f>
        <v>-8084027788695</v>
      </c>
      <c r="H55" s="19"/>
      <c r="I55" s="75">
        <f>SUM(I7:I54)</f>
        <v>1102448485467.137</v>
      </c>
      <c r="J55" s="19"/>
      <c r="K55" s="21">
        <f>SUM(K7:K54)</f>
        <v>1109201458</v>
      </c>
      <c r="L55" s="19"/>
      <c r="M55" s="21">
        <f>SUM(M7:M54)</f>
        <v>9186476274162.1367</v>
      </c>
      <c r="N55" s="19"/>
      <c r="O55" s="46">
        <f>SUM(O7:O54)</f>
        <v>-7550008277254</v>
      </c>
      <c r="P55" s="19"/>
      <c r="Q55" s="46">
        <f>SUM(Q7:Q54)</f>
        <v>1636467996908.137</v>
      </c>
      <c r="S55" s="96"/>
    </row>
    <row r="56" spans="1:19" ht="30" customHeight="1" thickTop="1">
      <c r="S56" s="29"/>
    </row>
    <row r="57" spans="1:19" ht="30" customHeight="1">
      <c r="C57" s="11"/>
    </row>
    <row r="58" spans="1:19" ht="30" customHeight="1">
      <c r="C58" s="11"/>
      <c r="E58" s="11"/>
      <c r="O58" s="44"/>
    </row>
    <row r="59" spans="1:19" ht="30" customHeight="1">
      <c r="E59" s="11"/>
      <c r="G59" s="11"/>
    </row>
    <row r="60" spans="1:19" ht="30" customHeight="1">
      <c r="E60" s="11"/>
      <c r="G60" s="44"/>
      <c r="S60" s="29"/>
    </row>
    <row r="61" spans="1:19" ht="30" customHeight="1">
      <c r="E61" s="11"/>
      <c r="S61" s="29"/>
    </row>
    <row r="62" spans="1:19" ht="30" customHeight="1">
      <c r="E62" s="11"/>
      <c r="S62" s="29"/>
    </row>
    <row r="63" spans="1:19" ht="30" customHeight="1">
      <c r="S63" s="29"/>
    </row>
  </sheetData>
  <autoFilter ref="A1:A63" xr:uid="{00000000-0001-0000-1400-000000000000}"/>
  <mergeCells count="7">
    <mergeCell ref="A1:Q1"/>
    <mergeCell ref="A2:Q2"/>
    <mergeCell ref="A3:Q3"/>
    <mergeCell ref="A4:Q4"/>
    <mergeCell ref="A5:A6"/>
    <mergeCell ref="C5:I5"/>
    <mergeCell ref="K5:Q5"/>
  </mergeCells>
  <pageMargins left="0.39" right="0.39" top="0.39" bottom="0.39" header="0" footer="0"/>
  <pageSetup scale="66" fitToHeight="0" orientation="landscape" r:id="rId1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تعدیل قیمت</vt:lpstr>
      <vt:lpstr>سپرده</vt:lpstr>
      <vt:lpstr>سود سپرده بانکی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درآمد ناشی از فروش</vt:lpstr>
      <vt:lpstr>درآمد ناشی از تغییر قیمت اوراق</vt:lpstr>
      <vt:lpstr>'تعدیل قیمت'!Print_Area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KarAmooz</dc:creator>
  <dc:description/>
  <cp:lastModifiedBy>KarAmooz</cp:lastModifiedBy>
  <cp:lastPrinted>2025-12-01T10:49:55Z</cp:lastPrinted>
  <dcterms:created xsi:type="dcterms:W3CDTF">2025-08-25T13:34:27Z</dcterms:created>
  <dcterms:modified xsi:type="dcterms:W3CDTF">2026-08-26T12:02:13Z</dcterms:modified>
</cp:coreProperties>
</file>