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official\صندوق\Bakhshi Sanaye Surena\رویین\گزارشات قانونی و عملکرد\صورت وضعیت پرتفوی\1405\14050631\"/>
    </mc:Choice>
  </mc:AlternateContent>
  <xr:revisionPtr revIDLastSave="0" documentId="13_ncr:1_{658EE83E-FA98-470F-9FBA-313FF708F2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سپرده" sheetId="7" r:id="rId4"/>
    <sheet name="درآمد" sheetId="8" r:id="rId5"/>
    <sheet name="درآمد سپرده بانکی" sheetId="13" r:id="rId6"/>
    <sheet name="سایر درآمدها" sheetId="14" r:id="rId7"/>
    <sheet name="درآمد سود سهام" sheetId="15" r:id="rId8"/>
    <sheet name="درآمد سرمایه گذاری در سهام" sheetId="9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2">'اوراق مشتقه'!$A$1:$AV$16</definedName>
    <definedName name="_xlnm.Print_Area" localSheetId="4">درآمد!$A$1:$K$11</definedName>
    <definedName name="_xlnm.Print_Area" localSheetId="5">'درآمد سپرده بانکی'!$A$1:$K$11</definedName>
    <definedName name="_xlnm.Print_Area" localSheetId="8">'درآمد سرمایه گذاری در سهام'!$A$1:$X$48</definedName>
    <definedName name="_xlnm.Print_Area" localSheetId="7">'درآمد سود سهام'!$A$1:$T$20</definedName>
    <definedName name="_xlnm.Print_Area" localSheetId="11">'درآمد ناشی از تغییر قیمت اوراق'!$A$1:$S$34</definedName>
    <definedName name="_xlnm.Print_Area" localSheetId="10">'درآمد ناشی از فروش'!$A$1:$S$38</definedName>
    <definedName name="_xlnm.Print_Area" localSheetId="6">'سایر درآمدها'!$A$1:$G$11</definedName>
    <definedName name="_xlnm.Print_Area" localSheetId="3">سپرده!$A$1:$M$12</definedName>
    <definedName name="_xlnm.Print_Area" localSheetId="1">سهام!$A$1:$AC$39</definedName>
    <definedName name="_xlnm.Print_Area" localSheetId="9">'سود سپرده بانکی'!$A$1:$N$11</definedName>
    <definedName name="_xlnm.Print_Area" localSheetId="0">'صورت وضعیت'!$A$1:$C$6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4" i="21" l="1"/>
  <c r="Q32" i="21"/>
  <c r="J11" i="8"/>
  <c r="J10" i="8"/>
  <c r="J9" i="8"/>
  <c r="J8" i="8"/>
  <c r="H11" i="8"/>
  <c r="H10" i="8"/>
  <c r="H9" i="8"/>
  <c r="H8" i="8"/>
  <c r="F11" i="8"/>
  <c r="I21" i="19"/>
  <c r="I17" i="19"/>
  <c r="Q32" i="19"/>
  <c r="U48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9" i="9"/>
  <c r="S48" i="9"/>
  <c r="Q48" i="9"/>
  <c r="I33" i="21"/>
  <c r="Q33" i="21"/>
  <c r="I32" i="21"/>
  <c r="G34" i="21"/>
  <c r="O34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8" i="21"/>
  <c r="M34" i="21"/>
  <c r="K34" i="21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8" i="21"/>
  <c r="I34" i="21" s="1"/>
  <c r="E34" i="21"/>
  <c r="C34" i="21"/>
  <c r="O38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3" i="19"/>
  <c r="Q34" i="19"/>
  <c r="Q35" i="19"/>
  <c r="Q36" i="19"/>
  <c r="Q37" i="19"/>
  <c r="Q8" i="19"/>
  <c r="M38" i="19"/>
  <c r="K38" i="19"/>
  <c r="I38" i="19"/>
  <c r="G38" i="19"/>
  <c r="E38" i="19"/>
  <c r="C38" i="19"/>
  <c r="I9" i="19"/>
  <c r="I10" i="19"/>
  <c r="I11" i="19"/>
  <c r="I12" i="19"/>
  <c r="I13" i="19"/>
  <c r="I14" i="19"/>
  <c r="I15" i="19"/>
  <c r="I16" i="19"/>
  <c r="I18" i="19"/>
  <c r="I19" i="19"/>
  <c r="I20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8" i="19"/>
  <c r="N48" i="9"/>
  <c r="J48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9" i="9"/>
  <c r="H48" i="9"/>
  <c r="D48" i="9"/>
  <c r="S9" i="15"/>
  <c r="S10" i="15"/>
  <c r="S11" i="15"/>
  <c r="S12" i="15"/>
  <c r="S13" i="15"/>
  <c r="S14" i="15"/>
  <c r="S15" i="15"/>
  <c r="S16" i="15"/>
  <c r="S17" i="15"/>
  <c r="S18" i="15"/>
  <c r="S19" i="15"/>
  <c r="S8" i="15"/>
  <c r="O20" i="15"/>
  <c r="O9" i="15"/>
  <c r="O10" i="15"/>
  <c r="O11" i="15"/>
  <c r="O12" i="15"/>
  <c r="O13" i="15"/>
  <c r="O14" i="15"/>
  <c r="O15" i="15"/>
  <c r="O16" i="15"/>
  <c r="O17" i="15"/>
  <c r="O18" i="15"/>
  <c r="O19" i="15"/>
  <c r="O8" i="15"/>
  <c r="F10" i="8"/>
  <c r="F11" i="14"/>
  <c r="D11" i="14"/>
  <c r="H10" i="13"/>
  <c r="H9" i="13"/>
  <c r="H8" i="13"/>
  <c r="D10" i="13"/>
  <c r="D9" i="13"/>
  <c r="D8" i="13"/>
  <c r="M9" i="18"/>
  <c r="M10" i="18"/>
  <c r="M8" i="18"/>
  <c r="M11" i="18" s="1"/>
  <c r="K11" i="18"/>
  <c r="I11" i="18"/>
  <c r="G9" i="18"/>
  <c r="G10" i="18"/>
  <c r="G8" i="18"/>
  <c r="E11" i="18"/>
  <c r="C11" i="18"/>
  <c r="L12" i="7"/>
  <c r="L10" i="7"/>
  <c r="L11" i="7"/>
  <c r="L9" i="7"/>
  <c r="J10" i="7"/>
  <c r="J11" i="7"/>
  <c r="J9" i="7"/>
  <c r="J12" i="7" s="1"/>
  <c r="H12" i="7"/>
  <c r="F12" i="7"/>
  <c r="D12" i="7"/>
  <c r="AB36" i="2"/>
  <c r="Z39" i="2"/>
  <c r="X39" i="2"/>
  <c r="T39" i="2"/>
  <c r="R39" i="2"/>
  <c r="P39" i="2"/>
  <c r="N39" i="2"/>
  <c r="L39" i="2"/>
  <c r="J39" i="2"/>
  <c r="H39" i="2"/>
  <c r="E3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7" i="2"/>
  <c r="AB38" i="2"/>
  <c r="AB9" i="2"/>
  <c r="Q38" i="19" l="1"/>
  <c r="S20" i="15"/>
  <c r="H11" i="13"/>
  <c r="D11" i="13"/>
  <c r="G11" i="18"/>
  <c r="AB39" i="2"/>
</calcChain>
</file>

<file path=xl/sharedStrings.xml><?xml version="1.0" encoding="utf-8"?>
<sst xmlns="http://schemas.openxmlformats.org/spreadsheetml/2006/main" count="390" uniqueCount="142">
  <si>
    <t>صندوق سرمایه گذاری بخشی صنایع سورنا</t>
  </si>
  <si>
    <t>صورت وضعیت پرتفوی رویین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</si>
  <si>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</si>
  <si>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</si>
  <si>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</si>
  <si>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</si>
  <si>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</si>
  <si>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</si>
  <si>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</si>
  <si>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</si>
  <si>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</si>
  <si>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</si>
  <si>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</si>
  <si>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</si>
  <si>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</si>
  <si>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</si>
  <si>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</si>
  <si>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</si>
  <si>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</si>
  <si>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آلومینیوم‌ایران‌</t>
  </si>
  <si>
    <t>آلیاژ گستر هامون</t>
  </si>
  <si>
    <t>بیمه اتکایی ایران معین</t>
  </si>
  <si>
    <t>پتروشیمی زاگرس</t>
  </si>
  <si>
    <t>توسعه‌معادن‌وفلزات‌</t>
  </si>
  <si>
    <t>تولیدی چدن سازان</t>
  </si>
  <si>
    <t>سرمایه گذاری صدرتامین</t>
  </si>
  <si>
    <t>سرمایه‌گذاری‌توکافولاد(هلدینگ</t>
  </si>
  <si>
    <t>سیمان‌ بهبهان‌</t>
  </si>
  <si>
    <t>فولاد  خوزستان</t>
  </si>
  <si>
    <t>فولاد امیرکبیرکاشان</t>
  </si>
  <si>
    <t>فولاد خراسان</t>
  </si>
  <si>
    <t>فولاد شاهرود</t>
  </si>
  <si>
    <t>فولاد مبارکه اصفهان</t>
  </si>
  <si>
    <t>فولاد هرمزگان جنوب</t>
  </si>
  <si>
    <t>فولاد کاوه جنوب کیش</t>
  </si>
  <si>
    <t>گروه‌صنعتی‌سپاهان‌</t>
  </si>
  <si>
    <t>معدنی و صنعتی گل گهر</t>
  </si>
  <si>
    <t>ملی‌ صنایع‌ مس‌ ایران‌</t>
  </si>
  <si>
    <t>نوردوقطعات‌ فولادی‌</t>
  </si>
  <si>
    <t>هامون نایزه</t>
  </si>
  <si>
    <t>کارخانجات‌ قند قزوین‌</t>
  </si>
  <si>
    <t>کالسیمین‌</t>
  </si>
  <si>
    <t>ایران‌ خودرو</t>
  </si>
  <si>
    <t>فروسیلیس‌ ایران‌</t>
  </si>
  <si>
    <t>مخابرات ایران</t>
  </si>
  <si>
    <t>شمش طلا GoldBar</t>
  </si>
  <si>
    <t>اختیارخ فملی-30000-1405/07/08</t>
  </si>
  <si>
    <t>اختیارخ فملی-23547-1405/07/08</t>
  </si>
  <si>
    <t>پالایش نفت تهران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</si>
  <si>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</si>
  <si>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</si>
  <si>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</si>
  <si>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</si>
  <si>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</si>
  <si>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</si>
  <si>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</si>
  <si>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</si>
  <si>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</si>
  <si>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</si>
  <si>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</si>
  <si>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</si>
  <si>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فملی-25547-1405/07/08</t>
  </si>
  <si>
    <t>اختیار خرید</t>
  </si>
  <si>
    <t>-</t>
  </si>
  <si>
    <t>موقعیت فروش</t>
  </si>
  <si>
    <t>1405/07/08</t>
  </si>
  <si>
    <t>موقعیت خرید</t>
  </si>
  <si>
    <t>اطلاعات آماری مرتبط با قراردادهای آتی توسط صندوق سرمایه گذاری: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</si>
  <si>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</si>
  <si>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</si>
  <si>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</si>
  <si>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</si>
  <si>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</si>
  <si>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</si>
  <si>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خاورمیانه نیایش</t>
  </si>
  <si>
    <t>سپرده کوتاه مدت بانک گردشگری آپادانا</t>
  </si>
  <si>
    <t>سپرده کوتاه مدت بانک ملی بورس اوراق بهادار</t>
  </si>
  <si>
    <t>صورت وضعیت درآمدها رویین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</si>
  <si>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</si>
  <si>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</si>
  <si>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</si>
  <si>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</si>
  <si>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</si>
  <si>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</si>
  <si>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</si>
  <si>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</si>
  <si>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</si>
  <si>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</si>
  <si>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</si>
  <si>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</si>
  <si>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</si>
  <si>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</si>
  <si>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</si>
  <si>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</si>
  <si>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</si>
  <si>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</si>
  <si>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</si>
  <si>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</si>
  <si>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 . معدنی و صنعتی گل گهر</t>
  </si>
  <si>
    <t>جنرال مکانیک</t>
  </si>
  <si>
    <t>آهن و فولاد غدیر ایرانیان</t>
  </si>
  <si>
    <t>سنگ آهن گهرزمین</t>
  </si>
  <si>
    <t>مس‌ شهیدباهنر</t>
  </si>
  <si>
    <t>ح . سرمایه گذاری صدرتامین</t>
  </si>
  <si>
    <t>شمش نقره SilverBar</t>
  </si>
  <si>
    <t>ح . توسعه‌معادن‌وفلزات‌</t>
  </si>
  <si>
    <t>صبا فولاد خلیج فارس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</si>
  <si>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</si>
  <si>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</si>
  <si>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</si>
  <si>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</si>
  <si>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</si>
  <si>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</si>
  <si>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</si>
  <si>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</si>
  <si>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</si>
  <si>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</si>
  <si>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</si>
  <si>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</si>
  <si>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</si>
  <si>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</si>
  <si>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</si>
  <si>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1405/04/21</t>
  </si>
  <si>
    <t>1405/04/29</t>
  </si>
  <si>
    <t>1405/04/30</t>
  </si>
  <si>
    <t>1405/04/31</t>
  </si>
  <si>
    <t>1405/04/20</t>
  </si>
  <si>
    <t>1405/05/11</t>
  </si>
  <si>
    <t>1405/05/28</t>
  </si>
  <si>
    <t>1405/04/10</t>
  </si>
  <si>
    <t>1405/04/25</t>
  </si>
  <si>
    <t>1405/04/06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</si>
  <si>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</si>
  <si>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</si>
  <si>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</si>
  <si>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</si>
  <si>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</si>
  <si>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</si>
  <si>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</si>
  <si>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</si>
  <si>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</si>
  <si>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سرمایه‌گذاری‌توکافولاد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</si>
</sst>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rgb="FF262626"/>
      <name val="IRANSans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8" fontId="5" fillId="0" borderId="2" xfId="0" applyNumberFormat="1" applyFont="1" applyBorder="1" applyAlignment="1">
      <alignment horizontal="center" vertical="center"/>
    </xf>
    <xf numFmtId="38" fontId="5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left"/>
    </xf>
    <xf numFmtId="3" fontId="6" fillId="0" borderId="0" xfId="0" applyNumberFormat="1" applyFont="1" applyAlignment="1">
      <alignment horizontal="left"/>
    </xf>
    <xf numFmtId="4" fontId="5" fillId="0" borderId="0" xfId="0" applyNumberFormat="1" applyFont="1" applyAlignment="1">
      <alignment horizontal="center" vertical="center"/>
    </xf>
    <xf numFmtId="3" fontId="4" fillId="0" borderId="7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8" fontId="5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top"/>
    </xf>
    <xf numFmtId="0" fontId="4" fillId="0" borderId="8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top"/>
    </xf>
    <xf numFmtId="38" fontId="4" fillId="0" borderId="7" xfId="0" applyNumberFormat="1" applyFont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right" vertical="top"/>
    </xf>
    <xf numFmtId="0" fontId="0" fillId="2" borderId="0" xfId="0" applyFill="1" applyAlignment="1">
      <alignment horizontal="left"/>
    </xf>
    <xf numFmtId="4" fontId="4" fillId="2" borderId="7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3" fontId="4" fillId="2" borderId="5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right" vertical="top"/>
    </xf>
    <xf numFmtId="3" fontId="4" fillId="2" borderId="10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right" vertical="top"/>
    </xf>
    <xf numFmtId="3" fontId="5" fillId="2" borderId="2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top"/>
    </xf>
    <xf numFmtId="4" fontId="5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3" fontId="4" fillId="0" borderId="7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8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Normal="100" zoomScaleSheetLayoutView="100" workbookViewId="0">
      <selection sqref="A1:C1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34.5" customHeight="1">
      <c r="A1" s="60" t="s">
        <v>0</v>
      </c>
      <c r="B1" s="60"/>
      <c r="C1" s="60"/>
    </row>
    <row r="2" spans="1:3" ht="42.75" customHeight="1">
      <c r="A2" s="60" t="s">
        <v>1</v>
      </c>
      <c r="B2" s="60"/>
      <c r="C2" s="60"/>
    </row>
    <row r="3" spans="1:3" ht="38.25" customHeight="1">
      <c r="A3" s="60" t="s">
        <v>2</v>
      </c>
      <c r="B3" s="60"/>
      <c r="C3" s="60"/>
    </row>
    <row r="4" spans="1:3" ht="7.35" customHeight="1"/>
    <row r="5" spans="1:3" ht="123.6" customHeight="1">
      <c r="B5" s="61"/>
    </row>
    <row r="6" spans="1:3" ht="123.6" customHeight="1">
      <c r="B6" s="6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AE44"/>
  <sheetViews>
    <sheetView rightToLeft="1" view="pageBreakPreview" zoomScale="60" zoomScaleNormal="100" workbookViewId="0">
      <selection activeCell="Z39" sqref="Z39"/>
    </sheetView>
  </sheetViews>
  <sheetFormatPr defaultRowHeight="12.75"/>
  <cols>
    <col min="1" max="2" width="2.5703125" customWidth="1"/>
    <col min="3" max="3" width="23.42578125" customWidth="1"/>
    <col min="4" max="5" width="1.28515625" customWidth="1"/>
    <col min="6" max="6" width="15.28515625" customWidth="1"/>
    <col min="7" max="7" width="1.28515625" customWidth="1"/>
    <col min="8" max="8" width="18.5703125" customWidth="1"/>
    <col min="9" max="9" width="1.28515625" customWidth="1"/>
    <col min="10" max="10" width="20.5703125" customWidth="1"/>
    <col min="11" max="11" width="1.28515625" customWidth="1"/>
    <col min="12" max="12" width="14.7109375" customWidth="1"/>
    <col min="13" max="13" width="1.28515625" customWidth="1"/>
    <col min="14" max="14" width="16.7109375" customWidth="1"/>
    <col min="15" max="15" width="1.28515625" customWidth="1"/>
    <col min="16" max="16" width="14.28515625" customWidth="1"/>
    <col min="17" max="17" width="1.28515625" customWidth="1"/>
    <col min="18" max="18" width="18.425781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20" customWidth="1"/>
    <col min="25" max="25" width="1.28515625" customWidth="1"/>
    <col min="26" max="26" width="23.5703125" customWidth="1"/>
    <col min="27" max="27" width="1.28515625" customWidth="1"/>
    <col min="28" max="28" width="17.85546875" customWidth="1"/>
    <col min="29" max="29" width="0.28515625" customWidth="1"/>
    <col min="31" max="31" width="18.7109375" customWidth="1"/>
  </cols>
  <sheetData>
    <row r="1" spans="1:31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31" ht="21.75" customHeight="1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31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</row>
    <row r="4" spans="1:31" ht="14.45" customHeight="1">
      <c r="A4" s="1" t="s">
        <v>3</v>
      </c>
      <c r="B4" s="75" t="s">
        <v>4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</row>
    <row r="5" spans="1:31" ht="14.45" customHeight="1">
      <c r="A5" s="75" t="s">
        <v>5</v>
      </c>
      <c r="B5" s="75"/>
      <c r="C5" s="75" t="s">
        <v>6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</row>
    <row r="6" spans="1:31" ht="14.45" customHeight="1">
      <c r="F6" s="67" t="s">
        <v>7</v>
      </c>
      <c r="G6" s="67"/>
      <c r="H6" s="67"/>
      <c r="I6" s="67"/>
      <c r="J6" s="67"/>
      <c r="L6" s="67" t="s">
        <v>8</v>
      </c>
      <c r="M6" s="67"/>
      <c r="N6" s="67"/>
      <c r="O6" s="67"/>
      <c r="P6" s="67"/>
      <c r="Q6" s="67"/>
      <c r="R6" s="67"/>
      <c r="T6" s="67" t="s">
        <v>9</v>
      </c>
      <c r="U6" s="67"/>
      <c r="V6" s="67"/>
      <c r="W6" s="67"/>
      <c r="X6" s="67"/>
      <c r="Y6" s="67"/>
      <c r="Z6" s="67"/>
      <c r="AA6" s="67"/>
      <c r="AB6" s="67"/>
    </row>
    <row r="7" spans="1:31" ht="14.45" customHeight="1">
      <c r="E7" s="71" t="s">
        <v>13</v>
      </c>
      <c r="F7" s="71"/>
      <c r="G7" s="3"/>
      <c r="H7" s="73" t="s">
        <v>14</v>
      </c>
      <c r="I7" s="3"/>
      <c r="J7" s="73" t="s">
        <v>15</v>
      </c>
      <c r="L7" s="70" t="s">
        <v>10</v>
      </c>
      <c r="M7" s="70"/>
      <c r="N7" s="70"/>
      <c r="O7" s="3"/>
      <c r="P7" s="70" t="s">
        <v>11</v>
      </c>
      <c r="Q7" s="70"/>
      <c r="R7" s="70"/>
      <c r="T7" s="73" t="s">
        <v>13</v>
      </c>
      <c r="U7" s="3"/>
      <c r="V7" s="73" t="s">
        <v>17</v>
      </c>
      <c r="W7" s="3"/>
      <c r="X7" s="73" t="s">
        <v>14</v>
      </c>
      <c r="Y7" s="3"/>
      <c r="Z7" s="73" t="s">
        <v>15</v>
      </c>
      <c r="AA7" s="3"/>
      <c r="AB7" s="73" t="s">
        <v>18</v>
      </c>
    </row>
    <row r="8" spans="1:31" ht="14.45" customHeight="1">
      <c r="A8" s="67" t="s">
        <v>12</v>
      </c>
      <c r="B8" s="67"/>
      <c r="C8" s="67"/>
      <c r="E8" s="72"/>
      <c r="F8" s="72"/>
      <c r="H8" s="72"/>
      <c r="J8" s="72"/>
      <c r="L8" s="4" t="s">
        <v>13</v>
      </c>
      <c r="M8" s="3"/>
      <c r="N8" s="4" t="s">
        <v>14</v>
      </c>
      <c r="P8" s="31" t="s">
        <v>13</v>
      </c>
      <c r="Q8" s="3"/>
      <c r="R8" s="4" t="s">
        <v>16</v>
      </c>
      <c r="T8" s="72"/>
      <c r="V8" s="72"/>
      <c r="X8" s="72"/>
      <c r="Z8" s="72"/>
      <c r="AB8" s="74"/>
    </row>
    <row r="9" spans="1:31" ht="21.75" customHeight="1">
      <c r="A9" s="68" t="s">
        <v>19</v>
      </c>
      <c r="B9" s="68"/>
      <c r="C9" s="68"/>
      <c r="E9" s="69">
        <v>16667697</v>
      </c>
      <c r="F9" s="69"/>
      <c r="H9" s="17">
        <v>93341089580</v>
      </c>
      <c r="J9" s="17">
        <v>242955790265.17099</v>
      </c>
      <c r="L9" s="17">
        <v>3103000</v>
      </c>
      <c r="N9" s="17">
        <v>45088580915</v>
      </c>
      <c r="P9" s="22">
        <v>-1070000</v>
      </c>
      <c r="R9" s="17">
        <v>15044698592</v>
      </c>
      <c r="T9" s="17">
        <v>18700697</v>
      </c>
      <c r="V9" s="17">
        <v>14500</v>
      </c>
      <c r="X9" s="17">
        <v>132437542979</v>
      </c>
      <c r="Z9" s="17">
        <v>269064038876.755</v>
      </c>
      <c r="AB9" s="25">
        <f>(Z9/7297823540097)*100</f>
        <v>3.686907985626338</v>
      </c>
    </row>
    <row r="10" spans="1:31" ht="21.75" customHeight="1">
      <c r="A10" s="65" t="s">
        <v>20</v>
      </c>
      <c r="B10" s="65"/>
      <c r="C10" s="65"/>
      <c r="E10" s="63">
        <v>837498</v>
      </c>
      <c r="F10" s="63"/>
      <c r="H10" s="18">
        <v>3712368271</v>
      </c>
      <c r="J10" s="18">
        <v>3581714045.3825998</v>
      </c>
      <c r="L10" s="18">
        <v>0</v>
      </c>
      <c r="N10" s="18">
        <v>0</v>
      </c>
      <c r="P10" s="18">
        <v>0</v>
      </c>
      <c r="R10" s="18">
        <v>0</v>
      </c>
      <c r="T10" s="18">
        <v>837498</v>
      </c>
      <c r="V10" s="18">
        <v>4960</v>
      </c>
      <c r="X10" s="18">
        <v>3712368271</v>
      </c>
      <c r="Z10" s="18">
        <v>4121879736.6816001</v>
      </c>
      <c r="AB10" s="25">
        <f t="shared" ref="AB10:AB38" si="0">(Z10/7297823540097)*100</f>
        <v>5.6480945504292279E-2</v>
      </c>
    </row>
    <row r="11" spans="1:31" ht="21.75" customHeight="1">
      <c r="A11" s="65" t="s">
        <v>21</v>
      </c>
      <c r="B11" s="65"/>
      <c r="C11" s="65"/>
      <c r="E11" s="63">
        <v>342500</v>
      </c>
      <c r="F11" s="63"/>
      <c r="H11" s="18">
        <v>575034981</v>
      </c>
      <c r="J11" s="18">
        <v>781320840.02499998</v>
      </c>
      <c r="L11" s="18">
        <v>0</v>
      </c>
      <c r="N11" s="18">
        <v>0</v>
      </c>
      <c r="P11" s="18">
        <v>0</v>
      </c>
      <c r="R11" s="18">
        <v>0</v>
      </c>
      <c r="T11" s="18">
        <v>342500</v>
      </c>
      <c r="V11" s="18">
        <v>2968</v>
      </c>
      <c r="X11" s="18">
        <v>575034981</v>
      </c>
      <c r="Z11" s="18">
        <v>1008682145.8</v>
      </c>
      <c r="AB11" s="25">
        <f t="shared" si="0"/>
        <v>1.3821684509880501E-2</v>
      </c>
    </row>
    <row r="12" spans="1:31" ht="21.75" customHeight="1">
      <c r="A12" s="65" t="s">
        <v>22</v>
      </c>
      <c r="B12" s="65"/>
      <c r="C12" s="65"/>
      <c r="E12" s="63">
        <v>170000</v>
      </c>
      <c r="F12" s="63"/>
      <c r="H12" s="18">
        <v>19738049650</v>
      </c>
      <c r="J12" s="18">
        <v>24661878580</v>
      </c>
      <c r="L12" s="18">
        <v>0</v>
      </c>
      <c r="N12" s="18">
        <v>0</v>
      </c>
      <c r="P12" s="22">
        <v>-170000</v>
      </c>
      <c r="R12" s="18">
        <v>23942248435</v>
      </c>
      <c r="T12" s="18">
        <v>0</v>
      </c>
      <c r="V12" s="18">
        <v>0</v>
      </c>
      <c r="X12" s="18">
        <v>0</v>
      </c>
      <c r="Z12" s="18">
        <v>0</v>
      </c>
      <c r="AB12" s="25">
        <f t="shared" si="0"/>
        <v>0</v>
      </c>
    </row>
    <row r="13" spans="1:31" ht="21.75" customHeight="1">
      <c r="A13" s="65" t="s">
        <v>23</v>
      </c>
      <c r="B13" s="65"/>
      <c r="C13" s="65"/>
      <c r="E13" s="63">
        <v>206108988</v>
      </c>
      <c r="F13" s="63"/>
      <c r="H13" s="18">
        <v>434407285603</v>
      </c>
      <c r="J13" s="18">
        <v>582460900208.81995</v>
      </c>
      <c r="L13" s="18">
        <v>33382915</v>
      </c>
      <c r="N13" s="18">
        <v>95446279777</v>
      </c>
      <c r="P13" s="18">
        <v>0</v>
      </c>
      <c r="R13" s="18">
        <v>0</v>
      </c>
      <c r="T13" s="18">
        <v>239491903</v>
      </c>
      <c r="V13" s="18">
        <v>3250</v>
      </c>
      <c r="X13" s="18">
        <v>529853565380</v>
      </c>
      <c r="Z13" s="18">
        <v>772332049416.88196</v>
      </c>
      <c r="AB13" s="25">
        <f t="shared" si="0"/>
        <v>10.583046372297137</v>
      </c>
      <c r="AE13" s="24"/>
    </row>
    <row r="14" spans="1:31" ht="21.75" customHeight="1">
      <c r="A14" s="65" t="s">
        <v>24</v>
      </c>
      <c r="B14" s="65"/>
      <c r="C14" s="65"/>
      <c r="E14" s="63">
        <v>30738295</v>
      </c>
      <c r="F14" s="63"/>
      <c r="H14" s="18">
        <v>67715131811</v>
      </c>
      <c r="J14" s="18">
        <v>88757002020.781494</v>
      </c>
      <c r="L14" s="18">
        <v>0</v>
      </c>
      <c r="N14" s="18">
        <v>0</v>
      </c>
      <c r="P14" s="18">
        <v>0</v>
      </c>
      <c r="R14" s="18">
        <v>0</v>
      </c>
      <c r="T14" s="18">
        <v>30738295</v>
      </c>
      <c r="V14" s="18">
        <v>4210</v>
      </c>
      <c r="X14" s="18">
        <v>67715131811</v>
      </c>
      <c r="Z14" s="18">
        <v>128407896394.326</v>
      </c>
      <c r="AB14" s="25">
        <f t="shared" si="0"/>
        <v>1.7595368768346411</v>
      </c>
    </row>
    <row r="15" spans="1:31" ht="21.75" customHeight="1">
      <c r="A15" s="65" t="s">
        <v>25</v>
      </c>
      <c r="B15" s="65"/>
      <c r="C15" s="65"/>
      <c r="E15" s="63">
        <v>1085</v>
      </c>
      <c r="F15" s="63"/>
      <c r="H15" s="18">
        <v>8730308</v>
      </c>
      <c r="J15" s="18">
        <v>22501210.655000001</v>
      </c>
      <c r="L15" s="18">
        <v>0</v>
      </c>
      <c r="N15" s="18">
        <v>0</v>
      </c>
      <c r="P15" s="18">
        <v>0</v>
      </c>
      <c r="R15" s="18">
        <v>0</v>
      </c>
      <c r="T15" s="18">
        <v>1085</v>
      </c>
      <c r="V15" s="18">
        <v>29940</v>
      </c>
      <c r="X15" s="18">
        <v>8730308</v>
      </c>
      <c r="Z15" s="18">
        <v>32233791.723000001</v>
      </c>
      <c r="AB15" s="25">
        <f t="shared" si="0"/>
        <v>4.4169047861866446E-4</v>
      </c>
    </row>
    <row r="16" spans="1:31" ht="21.75" customHeight="1">
      <c r="A16" s="65" t="s">
        <v>26</v>
      </c>
      <c r="B16" s="65"/>
      <c r="C16" s="65"/>
      <c r="E16" s="63">
        <v>37</v>
      </c>
      <c r="F16" s="63"/>
      <c r="H16" s="18">
        <v>90337</v>
      </c>
      <c r="J16" s="18">
        <v>110802.82182</v>
      </c>
      <c r="L16" s="18">
        <v>0</v>
      </c>
      <c r="N16" s="18">
        <v>0</v>
      </c>
      <c r="P16" s="18">
        <v>0</v>
      </c>
      <c r="R16" s="18">
        <v>0</v>
      </c>
      <c r="T16" s="18">
        <v>37</v>
      </c>
      <c r="V16" s="18">
        <v>3510</v>
      </c>
      <c r="X16" s="18">
        <v>90337</v>
      </c>
      <c r="Z16" s="18">
        <v>128866.10490000001</v>
      </c>
      <c r="AB16" s="25">
        <f t="shared" si="0"/>
        <v>1.76581557764395E-6</v>
      </c>
    </row>
    <row r="17" spans="1:28" ht="21.75" customHeight="1">
      <c r="A17" s="65" t="s">
        <v>27</v>
      </c>
      <c r="B17" s="65"/>
      <c r="C17" s="65"/>
      <c r="E17" s="63">
        <v>6470118</v>
      </c>
      <c r="F17" s="63"/>
      <c r="H17" s="18">
        <v>34595111406</v>
      </c>
      <c r="J17" s="18">
        <v>34604360494.565399</v>
      </c>
      <c r="L17" s="18">
        <v>0</v>
      </c>
      <c r="N17" s="18">
        <v>0</v>
      </c>
      <c r="P17" s="22">
        <v>-6470118</v>
      </c>
      <c r="R17" s="18">
        <v>38987219975</v>
      </c>
      <c r="T17" s="18">
        <v>0</v>
      </c>
      <c r="V17" s="18">
        <v>0</v>
      </c>
      <c r="X17" s="18">
        <v>0</v>
      </c>
      <c r="Z17" s="18">
        <v>0</v>
      </c>
      <c r="AB17" s="25">
        <f t="shared" si="0"/>
        <v>0</v>
      </c>
    </row>
    <row r="18" spans="1:28" ht="21.75" customHeight="1">
      <c r="A18" s="65" t="s">
        <v>28</v>
      </c>
      <c r="B18" s="65"/>
      <c r="C18" s="65"/>
      <c r="E18" s="63">
        <v>158266170</v>
      </c>
      <c r="F18" s="63"/>
      <c r="H18" s="18">
        <v>227647426368</v>
      </c>
      <c r="J18" s="18">
        <v>210845626366.42099</v>
      </c>
      <c r="L18" s="18">
        <v>0</v>
      </c>
      <c r="N18" s="18">
        <v>0</v>
      </c>
      <c r="P18" s="18">
        <v>0</v>
      </c>
      <c r="R18" s="18">
        <v>0</v>
      </c>
      <c r="T18" s="18">
        <v>158266170</v>
      </c>
      <c r="V18" s="18">
        <v>2890</v>
      </c>
      <c r="X18" s="18">
        <v>227647426368</v>
      </c>
      <c r="Z18" s="18">
        <v>453853612542.05103</v>
      </c>
      <c r="AB18" s="25">
        <f t="shared" si="0"/>
        <v>6.2190269475331617</v>
      </c>
    </row>
    <row r="19" spans="1:28" ht="21.75" customHeight="1">
      <c r="A19" s="65" t="s">
        <v>29</v>
      </c>
      <c r="B19" s="65"/>
      <c r="C19" s="65"/>
      <c r="E19" s="63">
        <v>50015091</v>
      </c>
      <c r="F19" s="63"/>
      <c r="H19" s="18">
        <v>119413813268</v>
      </c>
      <c r="J19" s="18">
        <v>268490046214.944</v>
      </c>
      <c r="L19" s="18">
        <v>0</v>
      </c>
      <c r="N19" s="18">
        <v>0</v>
      </c>
      <c r="P19" s="18">
        <v>0</v>
      </c>
      <c r="R19" s="18">
        <v>0</v>
      </c>
      <c r="T19" s="18">
        <v>50015091</v>
      </c>
      <c r="V19" s="18">
        <v>6730</v>
      </c>
      <c r="X19" s="18">
        <v>119413813268</v>
      </c>
      <c r="Z19" s="18">
        <v>333999632352.41602</v>
      </c>
      <c r="AB19" s="25">
        <f t="shared" si="0"/>
        <v>4.5767019511679861</v>
      </c>
    </row>
    <row r="20" spans="1:28" ht="21.75" customHeight="1">
      <c r="A20" s="65" t="s">
        <v>30</v>
      </c>
      <c r="B20" s="65"/>
      <c r="C20" s="65"/>
      <c r="E20" s="63">
        <v>49500000</v>
      </c>
      <c r="F20" s="63"/>
      <c r="H20" s="18">
        <v>103941352602</v>
      </c>
      <c r="J20" s="18">
        <v>127557796905</v>
      </c>
      <c r="L20" s="18">
        <v>0</v>
      </c>
      <c r="N20" s="18">
        <v>0</v>
      </c>
      <c r="P20" s="22">
        <v>-6860000</v>
      </c>
      <c r="R20" s="18">
        <v>20019912065</v>
      </c>
      <c r="T20" s="18">
        <v>42640000</v>
      </c>
      <c r="V20" s="18">
        <v>3240</v>
      </c>
      <c r="X20" s="18">
        <v>89536551008</v>
      </c>
      <c r="Z20" s="18">
        <v>137085672672</v>
      </c>
      <c r="AB20" s="25">
        <f t="shared" si="0"/>
        <v>1.8784459766504291</v>
      </c>
    </row>
    <row r="21" spans="1:28" ht="21.75" customHeight="1">
      <c r="A21" s="65" t="s">
        <v>31</v>
      </c>
      <c r="B21" s="65"/>
      <c r="C21" s="65"/>
      <c r="E21" s="63">
        <v>24100000</v>
      </c>
      <c r="F21" s="63"/>
      <c r="H21" s="18">
        <v>139257223258</v>
      </c>
      <c r="J21" s="18">
        <v>167635086070</v>
      </c>
      <c r="L21" s="18">
        <v>0</v>
      </c>
      <c r="N21" s="18">
        <v>0</v>
      </c>
      <c r="P21" s="22">
        <v>-9670000</v>
      </c>
      <c r="R21" s="18">
        <v>74169730353</v>
      </c>
      <c r="T21" s="18">
        <v>14430000</v>
      </c>
      <c r="V21" s="18">
        <v>8530</v>
      </c>
      <c r="X21" s="18">
        <v>83380984710</v>
      </c>
      <c r="Z21" s="18">
        <v>122136430533</v>
      </c>
      <c r="AB21" s="25">
        <f t="shared" si="0"/>
        <v>1.6736007641447659</v>
      </c>
    </row>
    <row r="22" spans="1:28" ht="21.75" customHeight="1">
      <c r="A22" s="65" t="s">
        <v>32</v>
      </c>
      <c r="B22" s="65"/>
      <c r="C22" s="65"/>
      <c r="E22" s="63">
        <v>394601000</v>
      </c>
      <c r="F22" s="63"/>
      <c r="H22" s="18">
        <v>1075585308552</v>
      </c>
      <c r="J22" s="18">
        <v>991798009905.91003</v>
      </c>
      <c r="L22" s="18">
        <v>14139608</v>
      </c>
      <c r="N22" s="18">
        <v>39190984960</v>
      </c>
      <c r="P22" s="22">
        <v>-22200000</v>
      </c>
      <c r="R22" s="18">
        <v>70749878665</v>
      </c>
      <c r="T22" s="18">
        <v>386540608</v>
      </c>
      <c r="V22" s="18">
        <v>3230</v>
      </c>
      <c r="X22" s="18">
        <v>1054229254065</v>
      </c>
      <c r="Z22" s="18">
        <v>1238875056593.52</v>
      </c>
      <c r="AB22" s="25">
        <f t="shared" si="0"/>
        <v>16.975952484828831</v>
      </c>
    </row>
    <row r="23" spans="1:28" ht="21.75" customHeight="1">
      <c r="A23" s="65" t="s">
        <v>33</v>
      </c>
      <c r="B23" s="65"/>
      <c r="C23" s="65"/>
      <c r="E23" s="63">
        <v>31818686</v>
      </c>
      <c r="F23" s="63"/>
      <c r="H23" s="18">
        <v>104772377945</v>
      </c>
      <c r="J23" s="18">
        <v>100717000907.532</v>
      </c>
      <c r="L23" s="18">
        <v>1164203</v>
      </c>
      <c r="N23" s="18">
        <v>5248628491</v>
      </c>
      <c r="P23" s="22">
        <v>-859076</v>
      </c>
      <c r="R23" s="18">
        <v>3162535141</v>
      </c>
      <c r="T23" s="18">
        <v>32123813</v>
      </c>
      <c r="V23" s="18">
        <v>4390</v>
      </c>
      <c r="X23" s="18">
        <v>107192246149</v>
      </c>
      <c r="Z23" s="18">
        <v>139933427112.98901</v>
      </c>
      <c r="AB23" s="25">
        <f t="shared" si="0"/>
        <v>1.9174679456709511</v>
      </c>
    </row>
    <row r="24" spans="1:28" ht="21.75" customHeight="1">
      <c r="A24" s="65" t="s">
        <v>34</v>
      </c>
      <c r="B24" s="65"/>
      <c r="C24" s="65"/>
      <c r="E24" s="63">
        <v>48200000</v>
      </c>
      <c r="F24" s="63"/>
      <c r="H24" s="18">
        <v>201011261105</v>
      </c>
      <c r="J24" s="18">
        <v>256354939040</v>
      </c>
      <c r="L24" s="18">
        <v>0</v>
      </c>
      <c r="N24" s="18">
        <v>0</v>
      </c>
      <c r="P24" s="22">
        <v>-4530000</v>
      </c>
      <c r="R24" s="18">
        <v>30015361871</v>
      </c>
      <c r="T24" s="18">
        <v>43670000</v>
      </c>
      <c r="V24" s="18">
        <v>7120</v>
      </c>
      <c r="X24" s="18">
        <v>182119538851</v>
      </c>
      <c r="Z24" s="18">
        <v>308526908008</v>
      </c>
      <c r="AB24" s="25">
        <f t="shared" si="0"/>
        <v>4.2276564555560521</v>
      </c>
    </row>
    <row r="25" spans="1:28" ht="21.75" customHeight="1">
      <c r="A25" s="65" t="s">
        <v>35</v>
      </c>
      <c r="B25" s="65"/>
      <c r="C25" s="65"/>
      <c r="E25" s="63">
        <v>10755550</v>
      </c>
      <c r="F25" s="63"/>
      <c r="H25" s="18">
        <v>24213021730</v>
      </c>
      <c r="J25" s="18">
        <v>60619286519.480003</v>
      </c>
      <c r="L25" s="18">
        <v>0</v>
      </c>
      <c r="N25" s="18">
        <v>0</v>
      </c>
      <c r="P25" s="18">
        <v>0</v>
      </c>
      <c r="R25" s="18">
        <v>0</v>
      </c>
      <c r="T25" s="18">
        <v>10755550</v>
      </c>
      <c r="V25" s="18">
        <v>8200</v>
      </c>
      <c r="X25" s="18">
        <v>24213021730</v>
      </c>
      <c r="Z25" s="18">
        <v>87513758707.699997</v>
      </c>
      <c r="AB25" s="25">
        <f t="shared" si="0"/>
        <v>1.1991761410352872</v>
      </c>
    </row>
    <row r="26" spans="1:28" ht="21.75" customHeight="1">
      <c r="A26" s="65" t="s">
        <v>36</v>
      </c>
      <c r="B26" s="65"/>
      <c r="C26" s="65"/>
      <c r="E26" s="63">
        <v>41420475</v>
      </c>
      <c r="F26" s="63"/>
      <c r="H26" s="18">
        <v>72308481743</v>
      </c>
      <c r="J26" s="18">
        <v>114587621702.36099</v>
      </c>
      <c r="L26" s="18">
        <v>7700000</v>
      </c>
      <c r="N26" s="18">
        <v>25346343064</v>
      </c>
      <c r="P26" s="18">
        <v>0</v>
      </c>
      <c r="R26" s="18">
        <v>0</v>
      </c>
      <c r="T26" s="18">
        <v>49120475</v>
      </c>
      <c r="V26" s="18">
        <v>2760</v>
      </c>
      <c r="X26" s="18">
        <v>97654824807</v>
      </c>
      <c r="Z26" s="18">
        <v>134524535489.97</v>
      </c>
      <c r="AB26" s="25">
        <f t="shared" si="0"/>
        <v>1.8433514423970569</v>
      </c>
    </row>
    <row r="27" spans="1:28" ht="21.75" customHeight="1">
      <c r="A27" s="65" t="s">
        <v>37</v>
      </c>
      <c r="B27" s="65"/>
      <c r="C27" s="65"/>
      <c r="E27" s="63">
        <v>86076665</v>
      </c>
      <c r="F27" s="63"/>
      <c r="H27" s="18">
        <v>496271472269</v>
      </c>
      <c r="J27" s="18">
        <v>1644167378306.3401</v>
      </c>
      <c r="L27" s="18">
        <v>0</v>
      </c>
      <c r="N27" s="18">
        <v>0</v>
      </c>
      <c r="P27" s="22">
        <v>-2400000</v>
      </c>
      <c r="R27" s="18">
        <v>57549516183</v>
      </c>
      <c r="T27" s="18">
        <v>83676665</v>
      </c>
      <c r="V27" s="18">
        <v>24160</v>
      </c>
      <c r="X27" s="18">
        <v>482434370963</v>
      </c>
      <c r="Z27" s="18">
        <v>2006001040209.9299</v>
      </c>
      <c r="AB27" s="25">
        <f t="shared" si="0"/>
        <v>27.487661618401738</v>
      </c>
    </row>
    <row r="28" spans="1:28" ht="21.75" customHeight="1">
      <c r="A28" s="65" t="s">
        <v>38</v>
      </c>
      <c r="B28" s="65"/>
      <c r="C28" s="65"/>
      <c r="E28" s="63">
        <v>68626372</v>
      </c>
      <c r="F28" s="63"/>
      <c r="H28" s="18">
        <v>315477390727</v>
      </c>
      <c r="J28" s="18">
        <v>657125339893.84595</v>
      </c>
      <c r="L28" s="18">
        <v>0</v>
      </c>
      <c r="N28" s="18">
        <v>0</v>
      </c>
      <c r="P28" s="22">
        <v>-8306176</v>
      </c>
      <c r="R28" s="18">
        <v>94599036126</v>
      </c>
      <c r="T28" s="18">
        <v>60320196</v>
      </c>
      <c r="V28" s="18">
        <v>11650</v>
      </c>
      <c r="X28" s="18">
        <v>277293662595</v>
      </c>
      <c r="Z28" s="18">
        <v>697298178309.31799</v>
      </c>
      <c r="AB28" s="25">
        <f t="shared" si="0"/>
        <v>9.5548785809645622</v>
      </c>
    </row>
    <row r="29" spans="1:28" ht="21.75" customHeight="1">
      <c r="A29" s="65" t="s">
        <v>39</v>
      </c>
      <c r="B29" s="65"/>
      <c r="C29" s="65"/>
      <c r="E29" s="63">
        <v>1228500</v>
      </c>
      <c r="F29" s="63"/>
      <c r="H29" s="18">
        <v>10900971164</v>
      </c>
      <c r="J29" s="18">
        <v>9361948377.6000004</v>
      </c>
      <c r="L29" s="18">
        <v>0</v>
      </c>
      <c r="N29" s="18">
        <v>0</v>
      </c>
      <c r="P29" s="18">
        <v>0</v>
      </c>
      <c r="R29" s="18">
        <v>0</v>
      </c>
      <c r="T29" s="18">
        <v>1228500</v>
      </c>
      <c r="V29" s="18">
        <v>7950</v>
      </c>
      <c r="X29" s="18">
        <v>10900971164</v>
      </c>
      <c r="Z29" s="18">
        <v>9691079375.25</v>
      </c>
      <c r="AB29" s="25">
        <f t="shared" si="0"/>
        <v>0.13279410391335922</v>
      </c>
    </row>
    <row r="30" spans="1:28" ht="21.75" customHeight="1">
      <c r="A30" s="65" t="s">
        <v>40</v>
      </c>
      <c r="B30" s="65"/>
      <c r="C30" s="65"/>
      <c r="E30" s="63">
        <v>1982090</v>
      </c>
      <c r="F30" s="63"/>
      <c r="H30" s="18">
        <v>22752708261</v>
      </c>
      <c r="J30" s="18">
        <v>23325873749.397999</v>
      </c>
      <c r="L30" s="18">
        <v>0</v>
      </c>
      <c r="N30" s="18">
        <v>0</v>
      </c>
      <c r="P30" s="22">
        <v>-1982090</v>
      </c>
      <c r="R30" s="18">
        <v>22047474381</v>
      </c>
      <c r="T30" s="18">
        <v>0</v>
      </c>
      <c r="V30" s="18">
        <v>0</v>
      </c>
      <c r="X30" s="18">
        <v>0</v>
      </c>
      <c r="Z30" s="18">
        <v>0</v>
      </c>
      <c r="AB30" s="25">
        <f t="shared" si="0"/>
        <v>0</v>
      </c>
    </row>
    <row r="31" spans="1:28" ht="21.75" customHeight="1">
      <c r="A31" s="65" t="s">
        <v>41</v>
      </c>
      <c r="B31" s="65"/>
      <c r="C31" s="65"/>
      <c r="E31" s="63">
        <v>13115430</v>
      </c>
      <c r="F31" s="63"/>
      <c r="H31" s="18">
        <v>50869303368</v>
      </c>
      <c r="J31" s="18">
        <v>32379601444.9231</v>
      </c>
      <c r="L31" s="18">
        <v>13115430</v>
      </c>
      <c r="N31" s="18">
        <v>50869303508.834999</v>
      </c>
      <c r="P31" s="22">
        <v>-13115430</v>
      </c>
      <c r="R31" s="18">
        <v>50869303508.834999</v>
      </c>
      <c r="T31" s="18">
        <v>13115430</v>
      </c>
      <c r="V31" s="18">
        <v>4879</v>
      </c>
      <c r="X31" s="18">
        <v>50869303368</v>
      </c>
      <c r="Z31" s="18">
        <v>63495538855.641899</v>
      </c>
      <c r="AB31" s="25">
        <f t="shared" si="0"/>
        <v>0.87006130672759374</v>
      </c>
    </row>
    <row r="32" spans="1:28" ht="21.75" customHeight="1">
      <c r="A32" s="65" t="s">
        <v>42</v>
      </c>
      <c r="B32" s="65"/>
      <c r="C32" s="65"/>
      <c r="E32" s="63">
        <v>0</v>
      </c>
      <c r="F32" s="63"/>
      <c r="H32" s="18">
        <v>0</v>
      </c>
      <c r="J32" s="18">
        <v>0</v>
      </c>
      <c r="L32" s="18">
        <v>144832133</v>
      </c>
      <c r="N32" s="18">
        <v>102693569078</v>
      </c>
      <c r="P32" s="22">
        <v>-10000000</v>
      </c>
      <c r="R32" s="18">
        <v>7463855006</v>
      </c>
      <c r="T32" s="18">
        <v>134832133</v>
      </c>
      <c r="V32" s="18">
        <v>666</v>
      </c>
      <c r="X32" s="18">
        <v>95530743129</v>
      </c>
      <c r="Z32" s="18">
        <v>89104060487.532104</v>
      </c>
      <c r="AB32" s="25">
        <f t="shared" si="0"/>
        <v>1.2209675939403128</v>
      </c>
    </row>
    <row r="33" spans="1:28" ht="21.75" customHeight="1">
      <c r="A33" s="65" t="s">
        <v>43</v>
      </c>
      <c r="B33" s="65"/>
      <c r="C33" s="65"/>
      <c r="E33" s="63">
        <v>0</v>
      </c>
      <c r="F33" s="63"/>
      <c r="H33" s="18">
        <v>0</v>
      </c>
      <c r="J33" s="18">
        <v>0</v>
      </c>
      <c r="L33" s="18">
        <v>17330000</v>
      </c>
      <c r="N33" s="18">
        <v>79766168720</v>
      </c>
      <c r="P33" s="18">
        <v>0</v>
      </c>
      <c r="R33" s="18">
        <v>0</v>
      </c>
      <c r="T33" s="18">
        <v>17330000</v>
      </c>
      <c r="V33" s="18">
        <v>4310</v>
      </c>
      <c r="X33" s="18">
        <v>79766168720</v>
      </c>
      <c r="Z33" s="18">
        <v>74114928521</v>
      </c>
      <c r="AB33" s="25">
        <f t="shared" si="0"/>
        <v>1.0155757824752076</v>
      </c>
    </row>
    <row r="34" spans="1:28" ht="21.75" customHeight="1">
      <c r="A34" s="65" t="s">
        <v>44</v>
      </c>
      <c r="B34" s="65"/>
      <c r="C34" s="65"/>
      <c r="E34" s="63">
        <v>0</v>
      </c>
      <c r="F34" s="63"/>
      <c r="H34" s="18">
        <v>0</v>
      </c>
      <c r="J34" s="18">
        <v>0</v>
      </c>
      <c r="L34" s="18">
        <v>43736548</v>
      </c>
      <c r="N34" s="18">
        <v>49993158454</v>
      </c>
      <c r="P34" s="18">
        <v>0</v>
      </c>
      <c r="R34" s="18">
        <v>0</v>
      </c>
      <c r="T34" s="18">
        <v>43736548</v>
      </c>
      <c r="V34" s="18">
        <v>1013</v>
      </c>
      <c r="X34" s="18">
        <v>49993158454</v>
      </c>
      <c r="Z34" s="18">
        <v>43962644522.251503</v>
      </c>
      <c r="AB34" s="25">
        <f t="shared" si="0"/>
        <v>0.60240761208741378</v>
      </c>
    </row>
    <row r="35" spans="1:28" ht="21.75" customHeight="1">
      <c r="A35" s="65" t="s">
        <v>45</v>
      </c>
      <c r="B35" s="65"/>
      <c r="C35" s="65"/>
      <c r="E35" s="63">
        <v>0</v>
      </c>
      <c r="F35" s="63"/>
      <c r="H35" s="18">
        <v>0</v>
      </c>
      <c r="J35" s="18">
        <v>0</v>
      </c>
      <c r="L35" s="18">
        <v>1285</v>
      </c>
      <c r="N35" s="18">
        <v>39972031319</v>
      </c>
      <c r="P35" s="22">
        <v>-1285</v>
      </c>
      <c r="R35" s="18">
        <v>40766165651</v>
      </c>
      <c r="T35" s="18">
        <v>0</v>
      </c>
      <c r="V35" s="18">
        <v>0</v>
      </c>
      <c r="X35" s="18">
        <v>0</v>
      </c>
      <c r="Z35" s="18">
        <v>0</v>
      </c>
      <c r="AB35" s="25">
        <f t="shared" si="0"/>
        <v>0</v>
      </c>
    </row>
    <row r="36" spans="1:28" ht="21.75" customHeight="1">
      <c r="A36" s="65" t="s">
        <v>46</v>
      </c>
      <c r="B36" s="65"/>
      <c r="C36" s="65"/>
      <c r="E36" s="63">
        <v>0</v>
      </c>
      <c r="F36" s="63"/>
      <c r="H36" s="18">
        <v>0</v>
      </c>
      <c r="J36" s="18">
        <v>0</v>
      </c>
      <c r="L36" s="18">
        <v>61695</v>
      </c>
      <c r="N36" s="18">
        <v>329698379</v>
      </c>
      <c r="P36" s="18">
        <v>0</v>
      </c>
      <c r="R36" s="18">
        <v>0</v>
      </c>
      <c r="T36" s="18">
        <v>0</v>
      </c>
      <c r="V36" s="18">
        <v>0</v>
      </c>
      <c r="X36" s="18">
        <v>0</v>
      </c>
      <c r="Z36" s="18">
        <v>0</v>
      </c>
      <c r="AB36" s="25">
        <f t="shared" si="0"/>
        <v>0</v>
      </c>
    </row>
    <row r="37" spans="1:28" ht="21.75" customHeight="1">
      <c r="A37" s="65" t="s">
        <v>47</v>
      </c>
      <c r="B37" s="65"/>
      <c r="C37" s="65"/>
      <c r="E37" s="63">
        <v>0</v>
      </c>
      <c r="F37" s="63"/>
      <c r="H37" s="18">
        <v>0</v>
      </c>
      <c r="J37" s="18">
        <v>0</v>
      </c>
      <c r="L37" s="18">
        <v>2803695</v>
      </c>
      <c r="N37" s="18">
        <v>10855422911</v>
      </c>
      <c r="P37" s="18">
        <v>0</v>
      </c>
      <c r="R37" s="18">
        <v>0</v>
      </c>
      <c r="T37" s="18">
        <v>2742000</v>
      </c>
      <c r="V37" s="18">
        <v>1420</v>
      </c>
      <c r="X37" s="18">
        <v>10616550524</v>
      </c>
      <c r="Z37" s="18">
        <v>3890690567.6999998</v>
      </c>
      <c r="AB37" s="25">
        <f t="shared" si="0"/>
        <v>5.3313026086792531E-2</v>
      </c>
    </row>
    <row r="38" spans="1:28" ht="21.75" customHeight="1">
      <c r="A38" s="62" t="s">
        <v>48</v>
      </c>
      <c r="B38" s="62"/>
      <c r="C38" s="62"/>
      <c r="D38" s="10"/>
      <c r="E38" s="63">
        <v>0</v>
      </c>
      <c r="F38" s="63"/>
      <c r="H38" s="18">
        <v>0</v>
      </c>
      <c r="J38" s="19">
        <v>0</v>
      </c>
      <c r="L38" s="19">
        <v>3830000</v>
      </c>
      <c r="N38" s="19">
        <v>21538973494</v>
      </c>
      <c r="P38" s="18">
        <v>0</v>
      </c>
      <c r="R38" s="19">
        <v>0</v>
      </c>
      <c r="T38" s="19">
        <v>3830000</v>
      </c>
      <c r="V38" s="19">
        <v>6370</v>
      </c>
      <c r="X38" s="19">
        <v>21538973494</v>
      </c>
      <c r="Z38" s="19">
        <v>24208510417</v>
      </c>
      <c r="AB38" s="25">
        <f t="shared" si="0"/>
        <v>0.3317223317882283</v>
      </c>
    </row>
    <row r="39" spans="1:28" ht="21.75" customHeight="1" thickBot="1">
      <c r="A39" s="64" t="s">
        <v>49</v>
      </c>
      <c r="B39" s="64"/>
      <c r="C39" s="64"/>
      <c r="D39" s="64"/>
      <c r="E39" s="66">
        <f>SUM(E9:F38)</f>
        <v>1241042247</v>
      </c>
      <c r="F39" s="66"/>
      <c r="H39" s="26">
        <f>SUM(H9:H38)</f>
        <v>3618515004307</v>
      </c>
      <c r="J39" s="27">
        <f>SUM(J9:J38)</f>
        <v>5642791133871.9775</v>
      </c>
      <c r="L39" s="29">
        <f>SUM(L9:L38)</f>
        <v>285200512</v>
      </c>
      <c r="N39" s="27">
        <f>SUM(N9:N38)</f>
        <v>566339143070.83496</v>
      </c>
      <c r="P39" s="30">
        <f>SUM(P9:P38)</f>
        <v>-87634175</v>
      </c>
      <c r="R39" s="27">
        <f>SUM(R9:R38)</f>
        <v>549386935952.83502</v>
      </c>
      <c r="T39" s="29">
        <f>SUM(T9:T38)</f>
        <v>1438485194</v>
      </c>
      <c r="V39" s="13"/>
      <c r="X39" s="27">
        <f>SUM(X9:X38)</f>
        <v>3798634027434</v>
      </c>
      <c r="Z39" s="44">
        <f>SUM(Z9:Z38)</f>
        <v>7143182614505.543</v>
      </c>
      <c r="AA39" s="45"/>
      <c r="AB39" s="46">
        <f>SUM(AB9:AB38)</f>
        <v>97.88099938643623</v>
      </c>
    </row>
    <row r="40" spans="1:28" ht="13.5" thickTop="1"/>
    <row r="42" spans="1:28" ht="14.25">
      <c r="Z42" s="24"/>
    </row>
    <row r="43" spans="1:28" ht="14.25">
      <c r="P43" s="23"/>
      <c r="R43" s="23"/>
      <c r="T43" s="23"/>
      <c r="Z43" s="24"/>
    </row>
    <row r="44" spans="1:28">
      <c r="Z44" s="23"/>
    </row>
  </sheetData>
  <mergeCells count="8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E7:F8"/>
    <mergeCell ref="H7:H8"/>
    <mergeCell ref="J7:J8"/>
    <mergeCell ref="T7:T8"/>
    <mergeCell ref="V7:V8"/>
    <mergeCell ref="X7:X8"/>
    <mergeCell ref="Z7:Z8"/>
    <mergeCell ref="AB7:AB8"/>
    <mergeCell ref="A8:C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8:C38"/>
    <mergeCell ref="E38:F38"/>
    <mergeCell ref="A39:D39"/>
    <mergeCell ref="A35:C35"/>
    <mergeCell ref="E35:F35"/>
    <mergeCell ref="A36:C36"/>
    <mergeCell ref="E36:F36"/>
    <mergeCell ref="A37:C37"/>
    <mergeCell ref="E37:F37"/>
    <mergeCell ref="E39:F39"/>
  </mergeCells>
  <pageMargins left="0.39" right="0.39" top="0.39" bottom="0.39" header="0" footer="0"/>
  <pageSetup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AW46"/>
  <sheetViews>
    <sheetView rightToLeft="1" view="pageBreakPreview" topLeftCell="A10" zoomScale="60" zoomScaleNormal="100" workbookViewId="0">
      <selection activeCell="AK47" sqref="AK47"/>
    </sheetView>
  </sheetViews>
  <sheetFormatPr defaultRowHeight="12.75"/>
  <cols>
    <col min="1" max="1" width="28.7109375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</row>
    <row r="2" spans="1:49" ht="21.75" customHeight="1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</row>
    <row r="3" spans="1:49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</row>
    <row r="4" spans="1:49" ht="14.45" customHeight="1"/>
    <row r="5" spans="1:49" ht="14.45" customHeight="1">
      <c r="A5" s="75" t="s">
        <v>50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</row>
    <row r="6" spans="1:49" ht="14.45" customHeight="1">
      <c r="I6" s="67" t="s">
        <v>7</v>
      </c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C6" s="67" t="s">
        <v>9</v>
      </c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</row>
    <row r="7" spans="1:49" ht="14.45" customHeight="1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>
      <c r="A8" s="67" t="s">
        <v>51</v>
      </c>
      <c r="B8" s="67"/>
      <c r="C8" s="67"/>
      <c r="D8" s="67"/>
      <c r="E8" s="67"/>
      <c r="F8" s="67"/>
      <c r="G8" s="67"/>
      <c r="I8" s="67" t="s">
        <v>52</v>
      </c>
      <c r="J8" s="67"/>
      <c r="K8" s="67"/>
      <c r="M8" s="67" t="s">
        <v>53</v>
      </c>
      <c r="N8" s="67"/>
      <c r="O8" s="67"/>
      <c r="Q8" s="67" t="s">
        <v>54</v>
      </c>
      <c r="R8" s="67"/>
      <c r="S8" s="67"/>
      <c r="T8" s="67"/>
      <c r="U8" s="67"/>
      <c r="W8" s="67" t="s">
        <v>55</v>
      </c>
      <c r="X8" s="67"/>
      <c r="Y8" s="67"/>
      <c r="Z8" s="67"/>
      <c r="AA8" s="67"/>
      <c r="AC8" s="67" t="s">
        <v>52</v>
      </c>
      <c r="AD8" s="67"/>
      <c r="AE8" s="67"/>
      <c r="AF8" s="67"/>
      <c r="AG8" s="67"/>
      <c r="AI8" s="67" t="s">
        <v>53</v>
      </c>
      <c r="AJ8" s="67"/>
      <c r="AK8" s="67"/>
      <c r="AM8" s="67" t="s">
        <v>54</v>
      </c>
      <c r="AN8" s="67"/>
      <c r="AO8" s="67"/>
      <c r="AQ8" s="67" t="s">
        <v>55</v>
      </c>
      <c r="AR8" s="67"/>
      <c r="AS8" s="67"/>
    </row>
    <row r="9" spans="1:49" ht="14.45" customHeight="1">
      <c r="A9" s="75" t="s">
        <v>56</v>
      </c>
      <c r="B9" s="78"/>
      <c r="C9" s="78"/>
      <c r="D9" s="78"/>
      <c r="E9" s="78"/>
      <c r="F9" s="78"/>
      <c r="G9" s="78"/>
      <c r="H9" s="75"/>
      <c r="I9" s="78"/>
      <c r="J9" s="78"/>
      <c r="K9" s="78"/>
      <c r="L9" s="75"/>
      <c r="M9" s="78"/>
      <c r="N9" s="78"/>
      <c r="O9" s="78"/>
      <c r="P9" s="75"/>
      <c r="Q9" s="78"/>
      <c r="R9" s="78"/>
      <c r="S9" s="78"/>
      <c r="T9" s="78"/>
      <c r="U9" s="78"/>
      <c r="V9" s="75"/>
      <c r="W9" s="78"/>
      <c r="X9" s="78"/>
      <c r="Y9" s="78"/>
      <c r="Z9" s="78"/>
      <c r="AA9" s="78"/>
      <c r="AB9" s="75"/>
      <c r="AC9" s="78"/>
      <c r="AD9" s="78"/>
      <c r="AE9" s="78"/>
      <c r="AF9" s="78"/>
      <c r="AG9" s="78"/>
      <c r="AH9" s="75"/>
      <c r="AI9" s="78"/>
      <c r="AJ9" s="78"/>
      <c r="AK9" s="78"/>
      <c r="AL9" s="75"/>
      <c r="AM9" s="78"/>
      <c r="AN9" s="78"/>
      <c r="AO9" s="78"/>
      <c r="AP9" s="75"/>
      <c r="AQ9" s="78"/>
      <c r="AR9" s="78"/>
      <c r="AS9" s="78"/>
      <c r="AT9" s="75"/>
      <c r="AU9" s="75"/>
      <c r="AV9" s="75"/>
      <c r="AW9" s="75"/>
    </row>
    <row r="10" spans="1:49" ht="14.45" customHeight="1">
      <c r="C10" s="67" t="s">
        <v>7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Y10" s="67" t="s">
        <v>9</v>
      </c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</row>
    <row r="11" spans="1:49" ht="14.45" customHeight="1">
      <c r="A11" s="2" t="s">
        <v>51</v>
      </c>
      <c r="C11" s="4" t="s">
        <v>57</v>
      </c>
      <c r="D11" s="3"/>
      <c r="E11" s="4" t="s">
        <v>58</v>
      </c>
      <c r="F11" s="3"/>
      <c r="G11" s="70" t="s">
        <v>59</v>
      </c>
      <c r="H11" s="70"/>
      <c r="I11" s="70"/>
      <c r="J11" s="3"/>
      <c r="K11" s="70" t="s">
        <v>60</v>
      </c>
      <c r="L11" s="70"/>
      <c r="M11" s="70"/>
      <c r="N11" s="3"/>
      <c r="O11" s="70" t="s">
        <v>53</v>
      </c>
      <c r="P11" s="70"/>
      <c r="Q11" s="70"/>
      <c r="R11" s="3"/>
      <c r="S11" s="70" t="s">
        <v>54</v>
      </c>
      <c r="T11" s="70"/>
      <c r="U11" s="70"/>
      <c r="V11" s="70"/>
      <c r="W11" s="70"/>
      <c r="Y11" s="70" t="s">
        <v>57</v>
      </c>
      <c r="Z11" s="70"/>
      <c r="AA11" s="70"/>
      <c r="AB11" s="70"/>
      <c r="AC11" s="70"/>
      <c r="AD11" s="3"/>
      <c r="AE11" s="70" t="s">
        <v>58</v>
      </c>
      <c r="AF11" s="70"/>
      <c r="AG11" s="70"/>
      <c r="AH11" s="70"/>
      <c r="AI11" s="70"/>
      <c r="AJ11" s="3"/>
      <c r="AK11" s="70" t="s">
        <v>59</v>
      </c>
      <c r="AL11" s="70"/>
      <c r="AM11" s="70"/>
      <c r="AN11" s="3"/>
      <c r="AO11" s="70" t="s">
        <v>60</v>
      </c>
      <c r="AP11" s="70"/>
      <c r="AQ11" s="70"/>
      <c r="AR11" s="3"/>
      <c r="AS11" s="70" t="s">
        <v>53</v>
      </c>
      <c r="AT11" s="70"/>
      <c r="AU11" s="3"/>
      <c r="AV11" s="4" t="s">
        <v>54</v>
      </c>
    </row>
    <row r="12" spans="1:49" ht="30.75" customHeight="1">
      <c r="A12" s="32" t="s">
        <v>61</v>
      </c>
      <c r="C12" s="32" t="s">
        <v>63</v>
      </c>
      <c r="E12" s="32"/>
      <c r="G12" s="76" t="s">
        <v>63</v>
      </c>
      <c r="H12" s="76"/>
      <c r="I12" s="76"/>
      <c r="K12" s="69"/>
      <c r="L12" s="69"/>
      <c r="M12" s="69"/>
      <c r="N12" s="16"/>
      <c r="O12" s="69"/>
      <c r="P12" s="69"/>
      <c r="Q12" s="69"/>
      <c r="S12" s="76" t="s">
        <v>63</v>
      </c>
      <c r="T12" s="76"/>
      <c r="U12" s="76"/>
      <c r="V12" s="76"/>
      <c r="W12" s="76"/>
      <c r="Y12" s="76" t="s">
        <v>62</v>
      </c>
      <c r="Z12" s="76"/>
      <c r="AA12" s="76"/>
      <c r="AB12" s="76"/>
      <c r="AC12" s="76"/>
      <c r="AE12" s="76" t="s">
        <v>64</v>
      </c>
      <c r="AF12" s="76"/>
      <c r="AG12" s="76"/>
      <c r="AH12" s="76"/>
      <c r="AI12" s="76"/>
      <c r="AK12" s="68" t="s">
        <v>63</v>
      </c>
      <c r="AL12" s="68"/>
      <c r="AM12" s="68"/>
      <c r="AO12" s="69">
        <v>2742000</v>
      </c>
      <c r="AP12" s="69"/>
      <c r="AQ12" s="69"/>
      <c r="AS12" s="69">
        <v>25547</v>
      </c>
      <c r="AT12" s="69"/>
      <c r="AV12" s="32" t="s">
        <v>65</v>
      </c>
    </row>
    <row r="13" spans="1:49" ht="39" customHeight="1">
      <c r="A13" s="33" t="s">
        <v>47</v>
      </c>
      <c r="C13" s="33" t="s">
        <v>63</v>
      </c>
      <c r="E13" s="33"/>
      <c r="G13" s="77" t="s">
        <v>63</v>
      </c>
      <c r="H13" s="77"/>
      <c r="I13" s="77"/>
      <c r="K13" s="63"/>
      <c r="L13" s="63"/>
      <c r="M13" s="63"/>
      <c r="N13" s="16"/>
      <c r="O13" s="63"/>
      <c r="P13" s="63"/>
      <c r="Q13" s="63"/>
      <c r="S13" s="77" t="s">
        <v>63</v>
      </c>
      <c r="T13" s="77"/>
      <c r="U13" s="77"/>
      <c r="V13" s="77"/>
      <c r="W13" s="77"/>
      <c r="Y13" s="77" t="s">
        <v>62</v>
      </c>
      <c r="Z13" s="77"/>
      <c r="AA13" s="77"/>
      <c r="AB13" s="77"/>
      <c r="AC13" s="77"/>
      <c r="AE13" s="77" t="s">
        <v>66</v>
      </c>
      <c r="AF13" s="77"/>
      <c r="AG13" s="77"/>
      <c r="AH13" s="77"/>
      <c r="AI13" s="77"/>
      <c r="AK13" s="65" t="s">
        <v>63</v>
      </c>
      <c r="AL13" s="65"/>
      <c r="AM13" s="65"/>
      <c r="AO13" s="63">
        <v>2742000</v>
      </c>
      <c r="AP13" s="63"/>
      <c r="AQ13" s="63"/>
      <c r="AS13" s="63">
        <v>23547</v>
      </c>
      <c r="AT13" s="63"/>
      <c r="AV13" s="33" t="s">
        <v>65</v>
      </c>
    </row>
    <row r="14" spans="1:49" ht="14.45" customHeight="1">
      <c r="A14" s="75" t="s">
        <v>67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</row>
    <row r="15" spans="1:49" ht="14.45" customHeight="1">
      <c r="C15" s="67" t="s">
        <v>7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O15" s="67" t="s">
        <v>9</v>
      </c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</row>
    <row r="16" spans="1:49" ht="14.45" customHeight="1">
      <c r="A16" s="2" t="s">
        <v>51</v>
      </c>
      <c r="C16" s="4" t="s">
        <v>58</v>
      </c>
      <c r="D16" s="3"/>
      <c r="E16" s="4" t="s">
        <v>60</v>
      </c>
      <c r="F16" s="3"/>
      <c r="G16" s="70" t="s">
        <v>53</v>
      </c>
      <c r="H16" s="70"/>
      <c r="I16" s="70"/>
      <c r="J16" s="3"/>
      <c r="K16" s="70" t="s">
        <v>54</v>
      </c>
      <c r="L16" s="70"/>
      <c r="M16" s="70"/>
      <c r="O16" s="70" t="s">
        <v>58</v>
      </c>
      <c r="P16" s="70"/>
      <c r="Q16" s="70"/>
      <c r="R16" s="70"/>
      <c r="S16" s="70"/>
      <c r="T16" s="3"/>
      <c r="U16" s="70" t="s">
        <v>60</v>
      </c>
      <c r="V16" s="70"/>
      <c r="W16" s="70"/>
      <c r="X16" s="70"/>
      <c r="Y16" s="70"/>
      <c r="Z16" s="3"/>
      <c r="AA16" s="70" t="s">
        <v>53</v>
      </c>
      <c r="AB16" s="70"/>
      <c r="AC16" s="70"/>
      <c r="AD16" s="70"/>
      <c r="AE16" s="70"/>
      <c r="AF16" s="3"/>
      <c r="AG16" s="70" t="s">
        <v>54</v>
      </c>
      <c r="AH16" s="70"/>
      <c r="AI16" s="70"/>
    </row>
    <row r="17" spans="1:35" ht="21.75" customHeight="1">
      <c r="A17" s="3"/>
      <c r="C17" s="3"/>
      <c r="E17" s="3"/>
      <c r="G17" s="3"/>
      <c r="H17" s="3"/>
      <c r="I17" s="3"/>
      <c r="K17" s="3"/>
      <c r="L17" s="3"/>
      <c r="M17" s="3"/>
      <c r="O17" s="3"/>
      <c r="P17" s="3"/>
      <c r="Q17" s="3"/>
      <c r="R17" s="3"/>
      <c r="S17" s="3"/>
      <c r="U17" s="3"/>
      <c r="V17" s="3"/>
      <c r="W17" s="3"/>
      <c r="X17" s="3"/>
      <c r="Y17" s="3"/>
      <c r="AA17" s="3"/>
      <c r="AB17" s="3"/>
      <c r="AC17" s="3"/>
      <c r="AD17" s="3"/>
      <c r="AE17" s="3"/>
      <c r="AG17" s="3"/>
      <c r="AH17" s="3"/>
      <c r="AI17" s="3"/>
    </row>
    <row r="18" spans="1:35" ht="21.75" customHeight="1"/>
    <row r="19" spans="1:35" ht="21.75" customHeight="1"/>
    <row r="20" spans="1:35" ht="21.75" customHeight="1"/>
    <row r="21" spans="1:35" ht="21.75" customHeight="1"/>
    <row r="22" spans="1:35" ht="21.75" customHeight="1"/>
    <row r="23" spans="1:35" ht="21.75" customHeight="1"/>
    <row r="24" spans="1:35" ht="21.75" customHeight="1"/>
    <row r="25" spans="1:35" ht="21.75" customHeight="1"/>
    <row r="26" spans="1:35" ht="21.75" customHeight="1"/>
    <row r="27" spans="1:35" ht="21.75" customHeight="1"/>
    <row r="28" spans="1:35" ht="21.75" customHeight="1"/>
    <row r="29" spans="1:35" ht="21.75" customHeight="1"/>
    <row r="30" spans="1:35" ht="21.75" customHeight="1"/>
    <row r="31" spans="1:35" ht="21.75" customHeight="1"/>
    <row r="32" spans="1:35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</sheetData>
  <mergeCells count="54">
    <mergeCell ref="C10:W10"/>
    <mergeCell ref="Y10:AV10"/>
    <mergeCell ref="G11:I11"/>
    <mergeCell ref="K11:M11"/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O11:Q11"/>
    <mergeCell ref="S11:W11"/>
    <mergeCell ref="Y11:AC11"/>
    <mergeCell ref="AE11:AI11"/>
    <mergeCell ref="AK11:AM11"/>
    <mergeCell ref="AO11:AQ11"/>
    <mergeCell ref="AS11:AT11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2:I12"/>
    <mergeCell ref="K12:M12"/>
    <mergeCell ref="O12:Q12"/>
    <mergeCell ref="S12:W12"/>
    <mergeCell ref="Y12:AC12"/>
    <mergeCell ref="AE12:AI12"/>
    <mergeCell ref="A14:AW14"/>
    <mergeCell ref="C15:M15"/>
    <mergeCell ref="O15:AI15"/>
    <mergeCell ref="AK12:AM12"/>
    <mergeCell ref="AO12:AQ12"/>
    <mergeCell ref="AG16:AI16"/>
    <mergeCell ref="G16:I16"/>
    <mergeCell ref="K16:M16"/>
    <mergeCell ref="O16:S16"/>
    <mergeCell ref="U16:Y16"/>
    <mergeCell ref="AA16:AE16"/>
  </mergeCells>
  <pageMargins left="0.39" right="0.39" top="0.39" bottom="0.39" header="0" footer="0"/>
  <pageSetup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L18"/>
  <sheetViews>
    <sheetView rightToLeft="1" view="pageBreakPreview" zoomScale="60" zoomScaleNormal="100" workbookViewId="0">
      <selection activeCell="F19" sqref="F19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16.85546875" customWidth="1"/>
    <col min="5" max="5" width="1.28515625" customWidth="1"/>
    <col min="6" max="6" width="19.7109375" customWidth="1"/>
    <col min="7" max="7" width="1.28515625" customWidth="1"/>
    <col min="8" max="8" width="20.85546875" customWidth="1"/>
    <col min="9" max="9" width="1.28515625" customWidth="1"/>
    <col min="10" max="10" width="18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21.75" customHeight="1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ht="14.45" customHeight="1"/>
    <row r="5" spans="1:12" ht="14.45" customHeight="1">
      <c r="A5" s="1" t="s">
        <v>68</v>
      </c>
      <c r="B5" s="75" t="s">
        <v>69</v>
      </c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12" ht="14.45" customHeight="1">
      <c r="D6" s="2" t="s">
        <v>7</v>
      </c>
      <c r="F6" s="67" t="s">
        <v>8</v>
      </c>
      <c r="G6" s="67"/>
      <c r="H6" s="67"/>
      <c r="J6" s="2" t="s">
        <v>9</v>
      </c>
    </row>
    <row r="7" spans="1:12" ht="14.45" customHeight="1">
      <c r="D7" s="73" t="s">
        <v>71</v>
      </c>
      <c r="F7" s="73" t="s">
        <v>72</v>
      </c>
      <c r="G7" s="3"/>
      <c r="H7" s="73" t="s">
        <v>73</v>
      </c>
      <c r="J7" s="73" t="s">
        <v>71</v>
      </c>
      <c r="L7" s="71" t="s">
        <v>18</v>
      </c>
    </row>
    <row r="8" spans="1:12" ht="14.45" customHeight="1">
      <c r="A8" s="67" t="s">
        <v>70</v>
      </c>
      <c r="B8" s="67"/>
      <c r="D8" s="72"/>
      <c r="F8" s="72"/>
      <c r="H8" s="72"/>
      <c r="J8" s="71"/>
      <c r="L8" s="71"/>
    </row>
    <row r="9" spans="1:12" ht="21.75" customHeight="1">
      <c r="A9" s="68" t="s">
        <v>74</v>
      </c>
      <c r="B9" s="68"/>
      <c r="D9" s="17">
        <v>1022568088</v>
      </c>
      <c r="F9" s="17">
        <v>395325415242</v>
      </c>
      <c r="H9" s="21">
        <v>-396138621910</v>
      </c>
      <c r="J9" s="18">
        <f>D9+F9+H9</f>
        <v>209361420</v>
      </c>
      <c r="L9" s="25">
        <f>(J9/7297823540097)*100</f>
        <v>2.8688199824192686E-3</v>
      </c>
    </row>
    <row r="10" spans="1:12" ht="21.75" customHeight="1">
      <c r="A10" s="65" t="s">
        <v>75</v>
      </c>
      <c r="B10" s="65"/>
      <c r="D10" s="18">
        <v>4312869</v>
      </c>
      <c r="F10" s="18">
        <v>18237</v>
      </c>
      <c r="H10" s="18">
        <v>0</v>
      </c>
      <c r="J10" s="18">
        <f t="shared" ref="J10:J11" si="0">D10+F10+H10</f>
        <v>4331106</v>
      </c>
      <c r="L10" s="25">
        <f t="shared" ref="L10:L11" si="1">(J10/7297823540097)*100</f>
        <v>5.9347913473150826E-5</v>
      </c>
    </row>
    <row r="11" spans="1:12" ht="21.75" customHeight="1">
      <c r="A11" s="65" t="s">
        <v>76</v>
      </c>
      <c r="B11" s="65"/>
      <c r="D11" s="18">
        <v>30009905831</v>
      </c>
      <c r="F11" s="18">
        <v>127439326</v>
      </c>
      <c r="H11" s="18">
        <v>0</v>
      </c>
      <c r="J11" s="18">
        <f t="shared" si="0"/>
        <v>30137345157</v>
      </c>
      <c r="L11" s="25">
        <f t="shared" si="1"/>
        <v>0.41296346768888065</v>
      </c>
    </row>
    <row r="12" spans="1:12" ht="21.75" customHeight="1" thickBot="1">
      <c r="A12" s="64" t="s">
        <v>49</v>
      </c>
      <c r="B12" s="64"/>
      <c r="D12" s="29">
        <f>SUM(D9:D11)</f>
        <v>31036786788</v>
      </c>
      <c r="E12" s="47"/>
      <c r="F12" s="29">
        <f>SUM(F9:F11)</f>
        <v>395452872805</v>
      </c>
      <c r="G12" s="47"/>
      <c r="H12" s="43">
        <f>SUM(H9:H11)</f>
        <v>-396138621910</v>
      </c>
      <c r="J12" s="35">
        <f>SUM(J9:J11)</f>
        <v>30351037683</v>
      </c>
      <c r="L12" s="36">
        <f>SUM(L9:L11)</f>
        <v>0.41589163558477305</v>
      </c>
    </row>
    <row r="13" spans="1:12" ht="13.5" thickTop="1"/>
    <row r="15" spans="1:12">
      <c r="D15" s="23"/>
      <c r="F15" s="23"/>
      <c r="H15" s="23"/>
    </row>
    <row r="18" spans="12:12">
      <c r="L18" s="23"/>
    </row>
  </sheetData>
  <mergeCells count="15">
    <mergeCell ref="F7:F8"/>
    <mergeCell ref="D7:D8"/>
    <mergeCell ref="H7:H8"/>
    <mergeCell ref="J7:J8"/>
    <mergeCell ref="L7:L8"/>
    <mergeCell ref="A1:L1"/>
    <mergeCell ref="A2:L2"/>
    <mergeCell ref="A3:L3"/>
    <mergeCell ref="B5:L5"/>
    <mergeCell ref="F6:H6"/>
    <mergeCell ref="A12:B12"/>
    <mergeCell ref="A8:B8"/>
    <mergeCell ref="A9:B9"/>
    <mergeCell ref="A10:B10"/>
    <mergeCell ref="A11:B11"/>
  </mergeCells>
  <pageMargins left="0.39" right="0.39" top="0.39" bottom="0.39" header="0" footer="0"/>
  <pageSetup scale="9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4"/>
  <sheetViews>
    <sheetView rightToLeft="1" view="pageBreakPreview" zoomScale="60" zoomScaleNormal="100" workbookViewId="0">
      <selection activeCell="H21" sqref="H21"/>
    </sheetView>
  </sheetViews>
  <sheetFormatPr defaultRowHeight="12.75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1.75" customHeight="1">
      <c r="A2" s="60" t="s">
        <v>77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ht="14.45" customHeight="1"/>
    <row r="5" spans="1:10" ht="29.1" customHeight="1">
      <c r="A5" s="1" t="s">
        <v>78</v>
      </c>
      <c r="B5" s="75" t="s">
        <v>79</v>
      </c>
      <c r="C5" s="75"/>
      <c r="D5" s="75"/>
      <c r="E5" s="75"/>
      <c r="F5" s="75"/>
      <c r="G5" s="75"/>
      <c r="H5" s="75"/>
      <c r="I5" s="75"/>
      <c r="J5" s="75"/>
    </row>
    <row r="6" spans="1:10" ht="14.45" customHeight="1"/>
    <row r="7" spans="1:10" ht="14.45" customHeight="1">
      <c r="A7" s="67" t="s">
        <v>80</v>
      </c>
      <c r="B7" s="67"/>
      <c r="D7" s="2" t="s">
        <v>81</v>
      </c>
      <c r="F7" s="2" t="s">
        <v>71</v>
      </c>
      <c r="H7" s="2" t="s">
        <v>82</v>
      </c>
      <c r="J7" s="2" t="s">
        <v>83</v>
      </c>
    </row>
    <row r="8" spans="1:10" ht="21.75" customHeight="1">
      <c r="A8" s="68" t="s">
        <v>84</v>
      </c>
      <c r="B8" s="68"/>
      <c r="D8" s="5" t="s">
        <v>85</v>
      </c>
      <c r="F8" s="53">
        <v>1489503420894</v>
      </c>
      <c r="H8" s="56">
        <f>(F8/F11)*100</f>
        <v>99.915818155961261</v>
      </c>
      <c r="J8" s="56">
        <f>(F8/7298823540097)*100</f>
        <v>20.407445291850486</v>
      </c>
    </row>
    <row r="9" spans="1:10" ht="21.75" customHeight="1">
      <c r="A9" s="65" t="s">
        <v>86</v>
      </c>
      <c r="B9" s="65"/>
      <c r="D9" s="7" t="s">
        <v>87</v>
      </c>
      <c r="F9" s="54">
        <v>127556724</v>
      </c>
      <c r="H9" s="25">
        <f>(F9/F11)*100</f>
        <v>8.5564989384882568E-3</v>
      </c>
      <c r="J9" s="25">
        <f>(F97/297823540097)*100</f>
        <v>0</v>
      </c>
    </row>
    <row r="10" spans="1:10" ht="21.75" customHeight="1">
      <c r="A10" s="62" t="s">
        <v>88</v>
      </c>
      <c r="B10" s="62"/>
      <c r="D10" s="9" t="s">
        <v>89</v>
      </c>
      <c r="F10" s="55">
        <f>'سایر درآمدها'!D11</f>
        <v>1127391161</v>
      </c>
      <c r="H10" s="57">
        <f>(F10/F11)*100</f>
        <v>7.5625345100251581E-2</v>
      </c>
      <c r="J10" s="58">
        <f>(F10/7297823540097)*100</f>
        <v>1.5448320376694325E-2</v>
      </c>
    </row>
    <row r="11" spans="1:10" ht="21.75" customHeight="1" thickBot="1">
      <c r="A11" s="64" t="s">
        <v>49</v>
      </c>
      <c r="B11" s="64"/>
      <c r="D11" s="13"/>
      <c r="F11" s="29">
        <f>SUM(F8:F10)</f>
        <v>1490758368779</v>
      </c>
      <c r="H11" s="29">
        <f>SUM(H8:H10)</f>
        <v>100</v>
      </c>
      <c r="J11" s="59">
        <f>SUM(J8:J10)</f>
        <v>20.422893612227181</v>
      </c>
    </row>
    <row r="12" spans="1:10" ht="13.5" thickTop="1"/>
    <row r="14" spans="1:10" ht="14.25">
      <c r="J14" s="24"/>
    </row>
  </sheetData>
  <mergeCells count="9">
    <mergeCell ref="A11:B11"/>
    <mergeCell ref="A8:B8"/>
    <mergeCell ref="A9:B9"/>
    <mergeCell ref="A10:B10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J15"/>
  <sheetViews>
    <sheetView rightToLeft="1" view="pageBreakPreview" zoomScale="60" zoomScaleNormal="100" workbookViewId="0">
      <selection activeCell="H12" sqref="H12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14" customWidth="1"/>
    <col min="7" max="7" width="1.28515625" customWidth="1"/>
    <col min="8" max="8" width="19.42578125" customWidth="1"/>
    <col min="9" max="9" width="1.28515625" customWidth="1"/>
    <col min="10" max="10" width="14.5703125" customWidth="1"/>
    <col min="11" max="11" width="0.28515625" customWidth="1"/>
  </cols>
  <sheetData>
    <row r="1" spans="1:10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1.75" customHeight="1">
      <c r="A2" s="60" t="s">
        <v>77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ht="14.45" customHeight="1"/>
    <row r="5" spans="1:10" ht="14.45" customHeight="1">
      <c r="A5" s="1" t="s">
        <v>107</v>
      </c>
      <c r="B5" s="75" t="s">
        <v>108</v>
      </c>
      <c r="C5" s="75"/>
      <c r="D5" s="75"/>
      <c r="E5" s="75"/>
      <c r="F5" s="75"/>
      <c r="G5" s="75"/>
      <c r="H5" s="75"/>
      <c r="I5" s="75"/>
      <c r="J5" s="75"/>
    </row>
    <row r="6" spans="1:10" ht="14.45" customHeight="1">
      <c r="D6" s="67" t="s">
        <v>92</v>
      </c>
      <c r="E6" s="67"/>
      <c r="F6" s="67"/>
      <c r="H6" s="67" t="s">
        <v>93</v>
      </c>
      <c r="I6" s="67"/>
      <c r="J6" s="67"/>
    </row>
    <row r="7" spans="1:10" ht="36.4" customHeight="1">
      <c r="A7" s="67" t="s">
        <v>109</v>
      </c>
      <c r="B7" s="67"/>
      <c r="D7" s="15" t="s">
        <v>110</v>
      </c>
      <c r="E7" s="3"/>
      <c r="F7" s="15" t="s">
        <v>111</v>
      </c>
      <c r="H7" s="15" t="s">
        <v>110</v>
      </c>
      <c r="I7" s="3"/>
      <c r="J7" s="15" t="s">
        <v>111</v>
      </c>
    </row>
    <row r="8" spans="1:10" ht="21.75" customHeight="1">
      <c r="A8" s="68" t="s">
        <v>74</v>
      </c>
      <c r="B8" s="68"/>
      <c r="D8" s="17">
        <f>'سود سپرده بانکی'!G8</f>
        <v>99161</v>
      </c>
      <c r="F8" s="6"/>
      <c r="H8" s="17">
        <f>'سود سپرده بانکی'!M8</f>
        <v>12091102</v>
      </c>
      <c r="J8" s="6"/>
    </row>
    <row r="9" spans="1:10" ht="21.75" customHeight="1">
      <c r="A9" s="65" t="s">
        <v>75</v>
      </c>
      <c r="B9" s="65"/>
      <c r="D9" s="18">
        <f>'سود سپرده بانکی'!G9</f>
        <v>18237</v>
      </c>
      <c r="F9" s="8"/>
      <c r="H9" s="18">
        <f>'سود سپرده بانکی'!M9</f>
        <v>57298</v>
      </c>
      <c r="J9" s="8"/>
    </row>
    <row r="10" spans="1:10" ht="21.75" customHeight="1">
      <c r="A10" s="65" t="s">
        <v>76</v>
      </c>
      <c r="B10" s="65"/>
      <c r="D10" s="18">
        <f>'سود سپرده بانکی'!G10</f>
        <v>127439326</v>
      </c>
      <c r="F10" s="8"/>
      <c r="H10" s="18">
        <f>'سود سپرده بانکی'!M10</f>
        <v>127522865</v>
      </c>
      <c r="J10" s="8"/>
    </row>
    <row r="11" spans="1:10" ht="21.75" customHeight="1">
      <c r="A11" s="64" t="s">
        <v>49</v>
      </c>
      <c r="B11" s="64"/>
      <c r="D11" s="48">
        <f>SUM(D8:D10)</f>
        <v>127556724</v>
      </c>
      <c r="E11" s="45"/>
      <c r="F11" s="49"/>
      <c r="G11" s="45"/>
      <c r="H11" s="48">
        <f>SUM(H8:H10)</f>
        <v>139671265</v>
      </c>
      <c r="J11" s="13"/>
    </row>
    <row r="13" spans="1:10">
      <c r="D13" s="23"/>
    </row>
    <row r="15" spans="1:10">
      <c r="D15" s="23"/>
    </row>
  </sheetData>
  <mergeCells count="11">
    <mergeCell ref="A1:J1"/>
    <mergeCell ref="A2:J2"/>
    <mergeCell ref="A3:J3"/>
    <mergeCell ref="B5:J5"/>
    <mergeCell ref="D6:F6"/>
    <mergeCell ref="H6:J6"/>
    <mergeCell ref="A11:B11"/>
    <mergeCell ref="A7:B7"/>
    <mergeCell ref="A8:B8"/>
    <mergeCell ref="A9:B9"/>
    <mergeCell ref="A10:B10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  <pageSetUpPr fitToPage="1"/>
  </sheetPr>
  <dimension ref="A1:F11"/>
  <sheetViews>
    <sheetView rightToLeft="1" view="pageBreakPreview" zoomScale="60" zoomScaleNormal="100" workbookViewId="0">
      <selection activeCell="F17" sqref="F17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60" t="s">
        <v>0</v>
      </c>
      <c r="B1" s="60"/>
      <c r="C1" s="60"/>
      <c r="D1" s="60"/>
      <c r="E1" s="60"/>
      <c r="F1" s="60"/>
    </row>
    <row r="2" spans="1:6" ht="21.75" customHeight="1">
      <c r="A2" s="60" t="s">
        <v>77</v>
      </c>
      <c r="B2" s="60"/>
      <c r="C2" s="60"/>
      <c r="D2" s="60"/>
      <c r="E2" s="60"/>
      <c r="F2" s="60"/>
    </row>
    <row r="3" spans="1:6" ht="21.75" customHeight="1">
      <c r="A3" s="60" t="s">
        <v>2</v>
      </c>
      <c r="B3" s="60"/>
      <c r="C3" s="60"/>
      <c r="D3" s="60"/>
      <c r="E3" s="60"/>
      <c r="F3" s="60"/>
    </row>
    <row r="4" spans="1:6" ht="14.45" customHeight="1"/>
    <row r="5" spans="1:6" ht="29.1" customHeight="1">
      <c r="A5" s="1" t="s">
        <v>112</v>
      </c>
      <c r="B5" s="75" t="s">
        <v>88</v>
      </c>
      <c r="C5" s="75"/>
      <c r="D5" s="75"/>
      <c r="E5" s="75"/>
      <c r="F5" s="75"/>
    </row>
    <row r="6" spans="1:6" ht="14.45" customHeight="1">
      <c r="D6" s="2" t="s">
        <v>92</v>
      </c>
      <c r="F6" s="2" t="s">
        <v>93</v>
      </c>
    </row>
    <row r="7" spans="1:6" ht="14.45" customHeight="1">
      <c r="A7" s="67" t="s">
        <v>88</v>
      </c>
      <c r="B7" s="67"/>
      <c r="D7" s="4" t="s">
        <v>71</v>
      </c>
      <c r="F7" s="4" t="s">
        <v>71</v>
      </c>
    </row>
    <row r="8" spans="1:6" ht="21.75" customHeight="1">
      <c r="A8" s="68" t="s">
        <v>88</v>
      </c>
      <c r="B8" s="68"/>
      <c r="D8" s="17">
        <v>665095437</v>
      </c>
      <c r="F8" s="17">
        <v>5164404760</v>
      </c>
    </row>
    <row r="9" spans="1:6" ht="21.75" customHeight="1">
      <c r="A9" s="65" t="s">
        <v>113</v>
      </c>
      <c r="B9" s="65"/>
      <c r="D9" s="18">
        <v>0</v>
      </c>
      <c r="F9" s="18">
        <v>0</v>
      </c>
    </row>
    <row r="10" spans="1:6" ht="21.75" customHeight="1">
      <c r="A10" s="62" t="s">
        <v>114</v>
      </c>
      <c r="B10" s="62"/>
      <c r="D10" s="19">
        <v>462295724</v>
      </c>
      <c r="F10" s="19">
        <v>1274022107</v>
      </c>
    </row>
    <row r="11" spans="1:6" ht="21.75" customHeight="1">
      <c r="A11" s="64" t="s">
        <v>49</v>
      </c>
      <c r="B11" s="64"/>
      <c r="D11" s="29">
        <f>SUM(D8:D10)</f>
        <v>1127391161</v>
      </c>
      <c r="F11" s="29">
        <f>SUM(F8:F10)</f>
        <v>6438426867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  <pageSetUpPr fitToPage="1"/>
  </sheetPr>
  <dimension ref="A1:S27"/>
  <sheetViews>
    <sheetView rightToLeft="1" view="pageBreakPreview" zoomScale="60" zoomScaleNormal="100" workbookViewId="0">
      <selection activeCell="C29" sqref="C29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9" customWidth="1"/>
    <col min="16" max="16" width="1.28515625" customWidth="1"/>
    <col min="17" max="17" width="17.42578125" customWidth="1"/>
    <col min="18" max="18" width="1.28515625" customWidth="1"/>
    <col min="19" max="19" width="18.140625" customWidth="1"/>
    <col min="20" max="20" width="3.85546875" customWidth="1"/>
  </cols>
  <sheetData>
    <row r="1" spans="1:19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ht="21.75" customHeight="1">
      <c r="A2" s="60" t="s">
        <v>77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19" ht="14.45" customHeight="1"/>
    <row r="5" spans="1:19" ht="14.45" customHeight="1">
      <c r="A5" s="75" t="s">
        <v>95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</row>
    <row r="6" spans="1:19" ht="14.45" customHeight="1">
      <c r="A6" s="67" t="s">
        <v>51</v>
      </c>
      <c r="C6" s="67" t="s">
        <v>115</v>
      </c>
      <c r="D6" s="67"/>
      <c r="E6" s="67"/>
      <c r="F6" s="67"/>
      <c r="G6" s="67"/>
      <c r="I6" s="67" t="s">
        <v>92</v>
      </c>
      <c r="J6" s="67"/>
      <c r="K6" s="67"/>
      <c r="L6" s="67"/>
      <c r="M6" s="67"/>
      <c r="O6" s="67" t="s">
        <v>93</v>
      </c>
      <c r="P6" s="67"/>
      <c r="Q6" s="67"/>
      <c r="R6" s="67"/>
      <c r="S6" s="67"/>
    </row>
    <row r="7" spans="1:19" ht="45" customHeight="1">
      <c r="A7" s="67"/>
      <c r="C7" s="15" t="s">
        <v>116</v>
      </c>
      <c r="D7" s="3"/>
      <c r="E7" s="15" t="s">
        <v>117</v>
      </c>
      <c r="F7" s="3"/>
      <c r="G7" s="15" t="s">
        <v>118</v>
      </c>
      <c r="I7" s="15" t="s">
        <v>119</v>
      </c>
      <c r="J7" s="3"/>
      <c r="K7" s="15" t="s">
        <v>120</v>
      </c>
      <c r="L7" s="3"/>
      <c r="M7" s="15" t="s">
        <v>121</v>
      </c>
      <c r="O7" s="38" t="s">
        <v>119</v>
      </c>
      <c r="P7" s="3"/>
      <c r="Q7" s="15" t="s">
        <v>120</v>
      </c>
      <c r="R7" s="3"/>
      <c r="S7" s="38" t="s">
        <v>121</v>
      </c>
    </row>
    <row r="8" spans="1:19" ht="21.75" customHeight="1">
      <c r="A8" s="5" t="s">
        <v>38</v>
      </c>
      <c r="C8" s="32" t="s">
        <v>122</v>
      </c>
      <c r="E8" s="17">
        <v>80175948</v>
      </c>
      <c r="G8" s="17">
        <v>550</v>
      </c>
      <c r="I8" s="17">
        <v>0</v>
      </c>
      <c r="K8" s="17">
        <v>0</v>
      </c>
      <c r="M8" s="17">
        <v>0</v>
      </c>
      <c r="O8" s="18">
        <f>E8*G8</f>
        <v>44096771400</v>
      </c>
      <c r="Q8" s="21">
        <v>-1488375474</v>
      </c>
      <c r="S8" s="18">
        <f>O8+Q8</f>
        <v>42608395926</v>
      </c>
    </row>
    <row r="9" spans="1:19" ht="21.75" customHeight="1">
      <c r="A9" s="7" t="s">
        <v>35</v>
      </c>
      <c r="C9" s="33" t="s">
        <v>123</v>
      </c>
      <c r="E9" s="18">
        <v>10755550</v>
      </c>
      <c r="G9" s="18">
        <v>400</v>
      </c>
      <c r="I9" s="18">
        <v>0</v>
      </c>
      <c r="K9" s="18">
        <v>0</v>
      </c>
      <c r="M9" s="18">
        <v>0</v>
      </c>
      <c r="O9" s="18">
        <f t="shared" ref="O9:O19" si="0">E9*G9</f>
        <v>4302220000</v>
      </c>
      <c r="Q9" s="22">
        <v>-128637807</v>
      </c>
      <c r="S9" s="18">
        <f t="shared" ref="S9:S19" si="1">O9+Q9</f>
        <v>4173582193</v>
      </c>
    </row>
    <row r="10" spans="1:19" ht="21.75" customHeight="1">
      <c r="A10" s="7" t="s">
        <v>19</v>
      </c>
      <c r="C10" s="33" t="s">
        <v>124</v>
      </c>
      <c r="E10" s="18">
        <v>16667697</v>
      </c>
      <c r="G10" s="18">
        <v>800</v>
      </c>
      <c r="I10" s="18">
        <v>0</v>
      </c>
      <c r="K10" s="18">
        <v>0</v>
      </c>
      <c r="M10" s="18">
        <v>0</v>
      </c>
      <c r="O10" s="18">
        <f t="shared" si="0"/>
        <v>13334157600</v>
      </c>
      <c r="Q10" s="22">
        <v>-1463505102</v>
      </c>
      <c r="S10" s="18">
        <f t="shared" si="1"/>
        <v>11870652498</v>
      </c>
    </row>
    <row r="11" spans="1:19" ht="21.75" customHeight="1">
      <c r="A11" s="7" t="s">
        <v>37</v>
      </c>
      <c r="C11" s="33" t="s">
        <v>125</v>
      </c>
      <c r="E11" s="18">
        <v>62253819</v>
      </c>
      <c r="G11" s="18">
        <v>450</v>
      </c>
      <c r="I11" s="18">
        <v>0</v>
      </c>
      <c r="K11" s="18">
        <v>0</v>
      </c>
      <c r="M11" s="18">
        <v>0</v>
      </c>
      <c r="O11" s="18">
        <f t="shared" si="0"/>
        <v>28014218550</v>
      </c>
      <c r="Q11" s="22">
        <v>0</v>
      </c>
      <c r="S11" s="18">
        <f t="shared" si="1"/>
        <v>28014218550</v>
      </c>
    </row>
    <row r="12" spans="1:19" ht="21.75" customHeight="1">
      <c r="A12" s="7" t="s">
        <v>23</v>
      </c>
      <c r="C12" s="33" t="s">
        <v>126</v>
      </c>
      <c r="E12" s="18">
        <v>163300000</v>
      </c>
      <c r="G12" s="18">
        <v>120</v>
      </c>
      <c r="I12" s="18">
        <v>0</v>
      </c>
      <c r="K12" s="18">
        <v>0</v>
      </c>
      <c r="M12" s="18">
        <v>0</v>
      </c>
      <c r="O12" s="18">
        <f t="shared" si="0"/>
        <v>19596000000</v>
      </c>
      <c r="Q12" s="22">
        <v>-264810811</v>
      </c>
      <c r="S12" s="18">
        <f t="shared" si="1"/>
        <v>19331189189</v>
      </c>
    </row>
    <row r="13" spans="1:19" ht="21.75" customHeight="1">
      <c r="A13" s="7" t="s">
        <v>32</v>
      </c>
      <c r="C13" s="33" t="s">
        <v>127</v>
      </c>
      <c r="E13" s="18">
        <v>394611000</v>
      </c>
      <c r="G13" s="18">
        <v>55</v>
      </c>
      <c r="I13" s="18">
        <v>0</v>
      </c>
      <c r="K13" s="18">
        <v>0</v>
      </c>
      <c r="M13" s="18">
        <v>0</v>
      </c>
      <c r="O13" s="18">
        <f t="shared" si="0"/>
        <v>21703605000</v>
      </c>
      <c r="Q13" s="22">
        <v>0</v>
      </c>
      <c r="S13" s="18">
        <f t="shared" si="1"/>
        <v>21703605000</v>
      </c>
    </row>
    <row r="14" spans="1:19" ht="21.75" customHeight="1">
      <c r="A14" s="7" t="s">
        <v>28</v>
      </c>
      <c r="C14" s="33" t="s">
        <v>128</v>
      </c>
      <c r="E14" s="18">
        <v>158266170</v>
      </c>
      <c r="G14" s="18">
        <v>82</v>
      </c>
      <c r="I14" s="18">
        <v>0</v>
      </c>
      <c r="K14" s="18">
        <v>0</v>
      </c>
      <c r="M14" s="18">
        <v>0</v>
      </c>
      <c r="O14" s="18">
        <f t="shared" si="0"/>
        <v>12977825940</v>
      </c>
      <c r="Q14" s="22">
        <v>0</v>
      </c>
      <c r="S14" s="18">
        <f t="shared" si="1"/>
        <v>12977825940</v>
      </c>
    </row>
    <row r="15" spans="1:19" ht="21.75" customHeight="1">
      <c r="A15" s="7" t="s">
        <v>30</v>
      </c>
      <c r="C15" s="33" t="s">
        <v>129</v>
      </c>
      <c r="E15" s="18">
        <v>69445376</v>
      </c>
      <c r="G15" s="18">
        <v>60</v>
      </c>
      <c r="I15" s="18">
        <v>0</v>
      </c>
      <c r="K15" s="18">
        <v>0</v>
      </c>
      <c r="M15" s="18">
        <v>0</v>
      </c>
      <c r="O15" s="18">
        <f t="shared" si="0"/>
        <v>4166722560</v>
      </c>
      <c r="Q15" s="22">
        <v>-111112602</v>
      </c>
      <c r="S15" s="18">
        <f t="shared" si="1"/>
        <v>4055609958</v>
      </c>
    </row>
    <row r="16" spans="1:19" ht="21.75" customHeight="1">
      <c r="A16" s="7" t="s">
        <v>22</v>
      </c>
      <c r="C16" s="33" t="s">
        <v>124</v>
      </c>
      <c r="E16" s="18">
        <v>170000</v>
      </c>
      <c r="G16" s="18">
        <v>5750</v>
      </c>
      <c r="I16" s="18">
        <v>0</v>
      </c>
      <c r="K16" s="18">
        <v>0</v>
      </c>
      <c r="M16" s="18">
        <v>0</v>
      </c>
      <c r="O16" s="18">
        <f t="shared" si="0"/>
        <v>977500000</v>
      </c>
      <c r="Q16" s="22">
        <v>0</v>
      </c>
      <c r="S16" s="18">
        <f t="shared" si="1"/>
        <v>977500000</v>
      </c>
    </row>
    <row r="17" spans="1:19" ht="21.75" customHeight="1">
      <c r="A17" s="7" t="s">
        <v>24</v>
      </c>
      <c r="C17" s="33" t="s">
        <v>130</v>
      </c>
      <c r="E17" s="18">
        <v>46738295</v>
      </c>
      <c r="G17" s="18">
        <v>190</v>
      </c>
      <c r="I17" s="18">
        <v>0</v>
      </c>
      <c r="K17" s="18">
        <v>0</v>
      </c>
      <c r="M17" s="18">
        <v>0</v>
      </c>
      <c r="O17" s="18">
        <f t="shared" si="0"/>
        <v>8880276050</v>
      </c>
      <c r="Q17" s="22">
        <v>-322386259</v>
      </c>
      <c r="S17" s="18">
        <f t="shared" si="1"/>
        <v>8557889791</v>
      </c>
    </row>
    <row r="18" spans="1:19" ht="21.75" customHeight="1">
      <c r="A18" s="7" t="s">
        <v>20</v>
      </c>
      <c r="C18" s="33" t="s">
        <v>124</v>
      </c>
      <c r="E18" s="18">
        <v>837498</v>
      </c>
      <c r="G18" s="18">
        <v>170</v>
      </c>
      <c r="I18" s="18">
        <v>0</v>
      </c>
      <c r="K18" s="18">
        <v>0</v>
      </c>
      <c r="M18" s="18">
        <v>0</v>
      </c>
      <c r="O18" s="18">
        <f t="shared" si="0"/>
        <v>142374660</v>
      </c>
      <c r="Q18" s="22">
        <v>-5168717</v>
      </c>
      <c r="S18" s="18">
        <f t="shared" si="1"/>
        <v>137205943</v>
      </c>
    </row>
    <row r="19" spans="1:19" ht="21.75" customHeight="1">
      <c r="A19" s="9" t="s">
        <v>39</v>
      </c>
      <c r="C19" s="40" t="s">
        <v>131</v>
      </c>
      <c r="E19" s="19">
        <v>2457000</v>
      </c>
      <c r="G19" s="19">
        <v>270</v>
      </c>
      <c r="I19" s="19">
        <v>0</v>
      </c>
      <c r="K19" s="19">
        <v>0</v>
      </c>
      <c r="M19" s="19">
        <v>0</v>
      </c>
      <c r="O19" s="18">
        <f t="shared" si="0"/>
        <v>663390000</v>
      </c>
      <c r="Q19" s="41">
        <v>-14663007</v>
      </c>
      <c r="S19" s="18">
        <f t="shared" si="1"/>
        <v>648726993</v>
      </c>
    </row>
    <row r="20" spans="1:19" ht="21.75" customHeight="1">
      <c r="A20" s="12" t="s">
        <v>49</v>
      </c>
      <c r="C20" s="13"/>
      <c r="E20" s="13"/>
      <c r="G20" s="13"/>
      <c r="I20" s="28">
        <v>0</v>
      </c>
      <c r="K20" s="28">
        <v>0</v>
      </c>
      <c r="M20" s="28">
        <v>0</v>
      </c>
      <c r="O20" s="39">
        <f>SUM(O8:O19)</f>
        <v>158855061760</v>
      </c>
      <c r="Q20" s="13">
        <v>3798659779</v>
      </c>
      <c r="S20" s="42">
        <f>SUM(S8:S19)</f>
        <v>155056401981</v>
      </c>
    </row>
    <row r="24" spans="1:19">
      <c r="S24" s="23"/>
    </row>
    <row r="25" spans="1:19">
      <c r="S25" s="23"/>
    </row>
    <row r="27" spans="1:19">
      <c r="S27" s="23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4"/>
  <sheetViews>
    <sheetView rightToLeft="1" view="pageBreakPreview" topLeftCell="A16" zoomScale="60" zoomScaleNormal="100" workbookViewId="0">
      <selection activeCell="Q50" sqref="Q50:Q58"/>
    </sheetView>
  </sheetViews>
  <sheetFormatPr defaultRowHeight="12.75"/>
  <cols>
    <col min="1" max="1" width="5.140625" customWidth="1"/>
    <col min="2" max="2" width="25.42578125" customWidth="1"/>
    <col min="3" max="3" width="1.28515625" customWidth="1"/>
    <col min="4" max="4" width="19.5703125" customWidth="1"/>
    <col min="5" max="5" width="1.28515625" customWidth="1"/>
    <col min="6" max="6" width="20.85546875" customWidth="1"/>
    <col min="7" max="7" width="1.28515625" customWidth="1"/>
    <col min="8" max="8" width="17.5703125" customWidth="1"/>
    <col min="9" max="9" width="1.28515625" customWidth="1"/>
    <col min="10" max="10" width="20.42578125" customWidth="1"/>
    <col min="11" max="11" width="1.28515625" customWidth="1"/>
    <col min="12" max="12" width="15.5703125" customWidth="1"/>
    <col min="13" max="13" width="1.28515625" customWidth="1"/>
    <col min="14" max="14" width="17.140625" customWidth="1"/>
    <col min="15" max="16" width="1.28515625" customWidth="1"/>
    <col min="17" max="17" width="21.5703125" customWidth="1"/>
    <col min="18" max="18" width="1.28515625" customWidth="1"/>
    <col min="19" max="19" width="20.85546875" customWidth="1"/>
    <col min="20" max="20" width="1.28515625" customWidth="1"/>
    <col min="21" max="21" width="2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ht="21.75" customHeight="1">
      <c r="A2" s="60" t="s">
        <v>77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14.45" customHeight="1"/>
    <row r="5" spans="1:23" ht="14.45" customHeight="1">
      <c r="A5" s="1" t="s">
        <v>90</v>
      </c>
      <c r="B5" s="75" t="s">
        <v>91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</row>
    <row r="6" spans="1:23" ht="14.45" customHeight="1">
      <c r="D6" s="67" t="s">
        <v>92</v>
      </c>
      <c r="E6" s="67"/>
      <c r="F6" s="67"/>
      <c r="G6" s="67"/>
      <c r="H6" s="67"/>
      <c r="I6" s="67"/>
      <c r="J6" s="67"/>
      <c r="K6" s="67"/>
      <c r="L6" s="67"/>
      <c r="N6" s="67" t="s">
        <v>93</v>
      </c>
      <c r="O6" s="67"/>
      <c r="P6" s="67"/>
      <c r="Q6" s="67"/>
      <c r="R6" s="67"/>
      <c r="S6" s="67"/>
      <c r="T6" s="67"/>
      <c r="U6" s="67"/>
      <c r="V6" s="67"/>
      <c r="W6" s="67"/>
    </row>
    <row r="7" spans="1:23" ht="14.45" customHeight="1">
      <c r="D7" s="73" t="s">
        <v>95</v>
      </c>
      <c r="E7" s="3"/>
      <c r="F7" s="73" t="s">
        <v>96</v>
      </c>
      <c r="G7" s="3"/>
      <c r="H7" s="73" t="s">
        <v>97</v>
      </c>
      <c r="I7" s="3"/>
      <c r="J7" s="70" t="s">
        <v>49</v>
      </c>
      <c r="K7" s="70"/>
      <c r="L7" s="70"/>
      <c r="N7" s="3"/>
      <c r="O7" s="3"/>
      <c r="P7" s="3"/>
      <c r="Q7" s="3"/>
      <c r="R7" s="3"/>
      <c r="S7" s="3"/>
      <c r="T7" s="3"/>
      <c r="U7" s="70" t="s">
        <v>49</v>
      </c>
      <c r="V7" s="70"/>
      <c r="W7" s="70"/>
    </row>
    <row r="8" spans="1:23" ht="14.45" customHeight="1">
      <c r="A8" s="67" t="s">
        <v>94</v>
      </c>
      <c r="B8" s="67"/>
      <c r="D8" s="72"/>
      <c r="F8" s="72"/>
      <c r="H8" s="72"/>
      <c r="J8" s="20" t="s">
        <v>71</v>
      </c>
      <c r="K8" s="3"/>
      <c r="L8" s="4" t="s">
        <v>82</v>
      </c>
      <c r="N8" s="2" t="s">
        <v>95</v>
      </c>
      <c r="P8" s="67" t="s">
        <v>96</v>
      </c>
      <c r="Q8" s="67"/>
      <c r="S8" s="2" t="s">
        <v>97</v>
      </c>
      <c r="U8" s="31" t="s">
        <v>71</v>
      </c>
      <c r="V8" s="3"/>
      <c r="W8" s="4" t="s">
        <v>82</v>
      </c>
    </row>
    <row r="9" spans="1:23" ht="21.75" customHeight="1">
      <c r="A9" s="68" t="s">
        <v>37</v>
      </c>
      <c r="B9" s="68"/>
      <c r="D9" s="17">
        <v>0</v>
      </c>
      <c r="F9" s="17">
        <v>400201095630</v>
      </c>
      <c r="H9" s="17">
        <v>19182082456</v>
      </c>
      <c r="J9" s="18">
        <f>D9+F9+H9</f>
        <v>419383178086</v>
      </c>
      <c r="L9" s="6"/>
      <c r="N9" s="17">
        <v>28014218550</v>
      </c>
      <c r="P9" s="69">
        <v>668309832615</v>
      </c>
      <c r="Q9" s="69"/>
      <c r="S9" s="17">
        <v>19995509536</v>
      </c>
      <c r="U9" s="18">
        <f>N9+P9+S9</f>
        <v>716319560701</v>
      </c>
      <c r="W9" s="6"/>
    </row>
    <row r="10" spans="1:23" ht="21.75" customHeight="1">
      <c r="A10" s="65" t="s">
        <v>45</v>
      </c>
      <c r="B10" s="65"/>
      <c r="D10" s="18">
        <v>0</v>
      </c>
      <c r="F10" s="18">
        <v>0</v>
      </c>
      <c r="H10" s="18">
        <v>794134332</v>
      </c>
      <c r="J10" s="18">
        <f t="shared" ref="J10:J47" si="0">D10+F10+H10</f>
        <v>794134332</v>
      </c>
      <c r="L10" s="8"/>
      <c r="N10" s="18">
        <v>0</v>
      </c>
      <c r="P10" s="63">
        <v>0</v>
      </c>
      <c r="Q10" s="63"/>
      <c r="S10" s="18">
        <v>10426585049</v>
      </c>
      <c r="U10" s="18">
        <f t="shared" ref="U10:U47" si="1">N10+P10+S10</f>
        <v>10426585049</v>
      </c>
      <c r="W10" s="8"/>
    </row>
    <row r="11" spans="1:23" ht="21.75" customHeight="1">
      <c r="A11" s="65" t="s">
        <v>38</v>
      </c>
      <c r="B11" s="65"/>
      <c r="D11" s="18">
        <v>0</v>
      </c>
      <c r="F11" s="18">
        <v>100328827253</v>
      </c>
      <c r="H11" s="18">
        <v>34443047289</v>
      </c>
      <c r="J11" s="18">
        <f t="shared" si="0"/>
        <v>134771874542</v>
      </c>
      <c r="L11" s="8"/>
      <c r="N11" s="18">
        <v>42608395926</v>
      </c>
      <c r="P11" s="63">
        <v>260439985504</v>
      </c>
      <c r="Q11" s="63"/>
      <c r="S11" s="18">
        <v>31194532528</v>
      </c>
      <c r="U11" s="18">
        <f t="shared" si="1"/>
        <v>334242913958</v>
      </c>
      <c r="W11" s="8"/>
    </row>
    <row r="12" spans="1:23" ht="21.75" customHeight="1">
      <c r="A12" s="65" t="s">
        <v>27</v>
      </c>
      <c r="B12" s="65"/>
      <c r="D12" s="18">
        <v>0</v>
      </c>
      <c r="F12" s="18">
        <v>0</v>
      </c>
      <c r="H12" s="18">
        <v>4392108569</v>
      </c>
      <c r="J12" s="18">
        <f t="shared" si="0"/>
        <v>4392108569</v>
      </c>
      <c r="L12" s="8"/>
      <c r="N12" s="18">
        <v>0</v>
      </c>
      <c r="P12" s="63">
        <v>0</v>
      </c>
      <c r="Q12" s="63"/>
      <c r="S12" s="18">
        <v>6905970649</v>
      </c>
      <c r="U12" s="18">
        <f t="shared" si="1"/>
        <v>6905970649</v>
      </c>
      <c r="W12" s="8"/>
    </row>
    <row r="13" spans="1:23" ht="21.75" customHeight="1">
      <c r="A13" s="65" t="s">
        <v>41</v>
      </c>
      <c r="B13" s="65"/>
      <c r="D13" s="18">
        <v>0</v>
      </c>
      <c r="F13" s="18">
        <v>0</v>
      </c>
      <c r="H13" s="18">
        <v>141</v>
      </c>
      <c r="J13" s="18">
        <f t="shared" si="0"/>
        <v>141</v>
      </c>
      <c r="L13" s="8"/>
      <c r="N13" s="18">
        <v>0</v>
      </c>
      <c r="P13" s="63">
        <v>0</v>
      </c>
      <c r="Q13" s="63"/>
      <c r="S13" s="18">
        <v>141</v>
      </c>
      <c r="U13" s="18">
        <f t="shared" si="1"/>
        <v>141</v>
      </c>
      <c r="W13" s="8"/>
    </row>
    <row r="14" spans="1:23" ht="21.75" customHeight="1">
      <c r="A14" s="65" t="s">
        <v>32</v>
      </c>
      <c r="B14" s="65"/>
      <c r="D14" s="18">
        <v>0</v>
      </c>
      <c r="F14" s="18">
        <v>248868294444</v>
      </c>
      <c r="H14" s="18">
        <v>29767645949</v>
      </c>
      <c r="J14" s="18">
        <f t="shared" si="0"/>
        <v>278635940393</v>
      </c>
      <c r="L14" s="8"/>
      <c r="N14" s="18">
        <v>21703605000</v>
      </c>
      <c r="P14" s="63">
        <v>525303112839</v>
      </c>
      <c r="Q14" s="63"/>
      <c r="S14" s="18">
        <v>29772190547</v>
      </c>
      <c r="U14" s="18">
        <f t="shared" si="1"/>
        <v>576778908386</v>
      </c>
      <c r="W14" s="8"/>
    </row>
    <row r="15" spans="1:23" ht="21.75" customHeight="1">
      <c r="A15" s="65" t="s">
        <v>40</v>
      </c>
      <c r="B15" s="65"/>
      <c r="D15" s="18">
        <v>0</v>
      </c>
      <c r="F15" s="18">
        <v>0</v>
      </c>
      <c r="H15" s="22">
        <v>-705233880</v>
      </c>
      <c r="J15" s="18">
        <f t="shared" si="0"/>
        <v>-705233880</v>
      </c>
      <c r="L15" s="8"/>
      <c r="N15" s="18">
        <v>0</v>
      </c>
      <c r="P15" s="63">
        <v>0</v>
      </c>
      <c r="Q15" s="63"/>
      <c r="S15" s="22">
        <v>-705233880</v>
      </c>
      <c r="U15" s="22">
        <f t="shared" si="1"/>
        <v>-705233880</v>
      </c>
      <c r="W15" s="8"/>
    </row>
    <row r="16" spans="1:23" ht="21.75" customHeight="1">
      <c r="A16" s="65" t="s">
        <v>42</v>
      </c>
      <c r="B16" s="65"/>
      <c r="D16" s="18">
        <v>0</v>
      </c>
      <c r="F16" s="22">
        <v>-6426682641</v>
      </c>
      <c r="H16" s="18">
        <v>301029057</v>
      </c>
      <c r="J16" s="18">
        <f t="shared" si="0"/>
        <v>-6125653584</v>
      </c>
      <c r="L16" s="8"/>
      <c r="N16" s="18">
        <v>0</v>
      </c>
      <c r="P16" s="63">
        <v>-6426682641</v>
      </c>
      <c r="Q16" s="63"/>
      <c r="S16" s="18">
        <v>301029057</v>
      </c>
      <c r="U16" s="22">
        <f t="shared" si="1"/>
        <v>-6125653584</v>
      </c>
      <c r="W16" s="8"/>
    </row>
    <row r="17" spans="1:23" ht="21.75" customHeight="1">
      <c r="A17" s="65" t="s">
        <v>19</v>
      </c>
      <c r="B17" s="65"/>
      <c r="D17" s="18">
        <v>0</v>
      </c>
      <c r="F17" s="22">
        <v>-8161314820</v>
      </c>
      <c r="H17" s="18">
        <v>4225681109</v>
      </c>
      <c r="J17" s="18">
        <f t="shared" si="0"/>
        <v>-3935633711</v>
      </c>
      <c r="L17" s="8"/>
      <c r="N17" s="18">
        <v>11870652498</v>
      </c>
      <c r="P17" s="63">
        <v>66263535835</v>
      </c>
      <c r="Q17" s="63"/>
      <c r="S17" s="18">
        <v>5230797690</v>
      </c>
      <c r="U17" s="18">
        <f t="shared" si="1"/>
        <v>83364986023</v>
      </c>
      <c r="W17" s="8"/>
    </row>
    <row r="18" spans="1:23" ht="21.75" customHeight="1">
      <c r="A18" s="65" t="s">
        <v>33</v>
      </c>
      <c r="B18" s="65"/>
      <c r="D18" s="18">
        <v>0</v>
      </c>
      <c r="F18" s="18">
        <v>36817652979</v>
      </c>
      <c r="H18" s="18">
        <v>312679876</v>
      </c>
      <c r="J18" s="18">
        <f t="shared" si="0"/>
        <v>37130332855</v>
      </c>
      <c r="L18" s="8"/>
      <c r="N18" s="18">
        <v>0</v>
      </c>
      <c r="P18" s="63">
        <v>31980954477</v>
      </c>
      <c r="Q18" s="63"/>
      <c r="S18" s="18">
        <v>1406280261</v>
      </c>
      <c r="U18" s="18">
        <f t="shared" si="1"/>
        <v>33387234738</v>
      </c>
      <c r="W18" s="8"/>
    </row>
    <row r="19" spans="1:23" ht="21.75" customHeight="1">
      <c r="A19" s="65" t="s">
        <v>30</v>
      </c>
      <c r="B19" s="65"/>
      <c r="D19" s="18">
        <v>0</v>
      </c>
      <c r="F19" s="18">
        <v>23863359232</v>
      </c>
      <c r="H19" s="18">
        <v>5684428599</v>
      </c>
      <c r="J19" s="18">
        <f t="shared" si="0"/>
        <v>29547787831</v>
      </c>
      <c r="L19" s="8"/>
      <c r="N19" s="18">
        <v>4055609958</v>
      </c>
      <c r="P19" s="63">
        <v>47979985442</v>
      </c>
      <c r="Q19" s="63"/>
      <c r="S19" s="18">
        <v>6339074340</v>
      </c>
      <c r="U19" s="18">
        <f t="shared" si="1"/>
        <v>58374669740</v>
      </c>
      <c r="W19" s="8"/>
    </row>
    <row r="20" spans="1:23" ht="21.75" customHeight="1">
      <c r="A20" s="65" t="s">
        <v>22</v>
      </c>
      <c r="B20" s="65"/>
      <c r="D20" s="18">
        <v>0</v>
      </c>
      <c r="F20" s="18">
        <v>0</v>
      </c>
      <c r="H20" s="18">
        <v>4204198785</v>
      </c>
      <c r="J20" s="18">
        <f t="shared" si="0"/>
        <v>4204198785</v>
      </c>
      <c r="L20" s="8"/>
      <c r="N20" s="18">
        <v>977500000</v>
      </c>
      <c r="P20" s="63">
        <v>0</v>
      </c>
      <c r="Q20" s="63"/>
      <c r="S20" s="18">
        <v>4204198785</v>
      </c>
      <c r="U20" s="18">
        <f t="shared" si="1"/>
        <v>5181698785</v>
      </c>
      <c r="W20" s="8"/>
    </row>
    <row r="21" spans="1:23" ht="21.75" customHeight="1">
      <c r="A21" s="65" t="s">
        <v>31</v>
      </c>
      <c r="B21" s="65"/>
      <c r="D21" s="18">
        <v>0</v>
      </c>
      <c r="F21" s="18">
        <v>10377583010</v>
      </c>
      <c r="H21" s="18">
        <v>18293491805</v>
      </c>
      <c r="J21" s="18">
        <f t="shared" si="0"/>
        <v>28671074815</v>
      </c>
      <c r="L21" s="8"/>
      <c r="N21" s="18">
        <v>0</v>
      </c>
      <c r="P21" s="63">
        <v>38755445823</v>
      </c>
      <c r="Q21" s="63"/>
      <c r="S21" s="18">
        <v>18801547201</v>
      </c>
      <c r="U21" s="18">
        <f t="shared" si="1"/>
        <v>57556993024</v>
      </c>
      <c r="W21" s="8"/>
    </row>
    <row r="22" spans="1:23" ht="21.75" customHeight="1">
      <c r="A22" s="65" t="s">
        <v>34</v>
      </c>
      <c r="B22" s="65"/>
      <c r="D22" s="18">
        <v>0</v>
      </c>
      <c r="F22" s="18">
        <v>78576580432</v>
      </c>
      <c r="H22" s="18">
        <v>3600083371</v>
      </c>
      <c r="J22" s="18">
        <f t="shared" si="0"/>
        <v>82176663803</v>
      </c>
      <c r="L22" s="8"/>
      <c r="N22" s="18">
        <v>0</v>
      </c>
      <c r="P22" s="63">
        <v>53981790243</v>
      </c>
      <c r="Q22" s="63"/>
      <c r="S22" s="22">
        <v>-13770400953</v>
      </c>
      <c r="U22" s="18">
        <f t="shared" si="1"/>
        <v>40211389290</v>
      </c>
      <c r="W22" s="8"/>
    </row>
    <row r="23" spans="1:23" ht="21.75" customHeight="1">
      <c r="A23" s="65" t="s">
        <v>29</v>
      </c>
      <c r="B23" s="65"/>
      <c r="D23" s="18">
        <v>0</v>
      </c>
      <c r="F23" s="18">
        <v>65509586138</v>
      </c>
      <c r="H23" s="18">
        <v>0</v>
      </c>
      <c r="J23" s="18">
        <f t="shared" si="0"/>
        <v>65509586138</v>
      </c>
      <c r="L23" s="8"/>
      <c r="N23" s="18">
        <v>0</v>
      </c>
      <c r="P23" s="63">
        <v>169977524586</v>
      </c>
      <c r="Q23" s="63"/>
      <c r="S23" s="22">
        <v>-111220991</v>
      </c>
      <c r="U23" s="18">
        <f t="shared" si="1"/>
        <v>169866303595</v>
      </c>
      <c r="W23" s="8"/>
    </row>
    <row r="24" spans="1:23" ht="21.75" customHeight="1">
      <c r="A24" s="65" t="s">
        <v>98</v>
      </c>
      <c r="B24" s="65"/>
      <c r="D24" s="18">
        <v>0</v>
      </c>
      <c r="F24" s="18">
        <v>0</v>
      </c>
      <c r="H24" s="18">
        <v>0</v>
      </c>
      <c r="J24" s="18">
        <f t="shared" si="0"/>
        <v>0</v>
      </c>
      <c r="L24" s="8"/>
      <c r="N24" s="18">
        <v>0</v>
      </c>
      <c r="P24" s="63">
        <v>0</v>
      </c>
      <c r="Q24" s="63"/>
      <c r="S24" s="22">
        <v>-1645593444</v>
      </c>
      <c r="U24" s="22">
        <f t="shared" si="1"/>
        <v>-1645593444</v>
      </c>
      <c r="W24" s="8"/>
    </row>
    <row r="25" spans="1:23" ht="21.75" customHeight="1">
      <c r="A25" s="65" t="s">
        <v>99</v>
      </c>
      <c r="B25" s="65"/>
      <c r="D25" s="18">
        <v>0</v>
      </c>
      <c r="F25" s="18">
        <v>0</v>
      </c>
      <c r="H25" s="18">
        <v>0</v>
      </c>
      <c r="J25" s="18">
        <f t="shared" si="0"/>
        <v>0</v>
      </c>
      <c r="L25" s="8"/>
      <c r="N25" s="18">
        <v>0</v>
      </c>
      <c r="P25" s="63">
        <v>0</v>
      </c>
      <c r="Q25" s="63"/>
      <c r="S25" s="22">
        <v>-262279965</v>
      </c>
      <c r="U25" s="22">
        <f t="shared" si="1"/>
        <v>-262279965</v>
      </c>
      <c r="W25" s="8"/>
    </row>
    <row r="26" spans="1:23" ht="21.75" customHeight="1">
      <c r="A26" s="65" t="s">
        <v>100</v>
      </c>
      <c r="B26" s="65"/>
      <c r="D26" s="18">
        <v>0</v>
      </c>
      <c r="F26" s="18">
        <v>0</v>
      </c>
      <c r="H26" s="18">
        <v>0</v>
      </c>
      <c r="J26" s="18">
        <f t="shared" si="0"/>
        <v>0</v>
      </c>
      <c r="L26" s="8"/>
      <c r="N26" s="18">
        <v>0</v>
      </c>
      <c r="P26" s="63">
        <v>0</v>
      </c>
      <c r="Q26" s="63"/>
      <c r="S26" s="22">
        <v>-925684224</v>
      </c>
      <c r="U26" s="22">
        <f t="shared" si="1"/>
        <v>-925684224</v>
      </c>
      <c r="W26" s="8"/>
    </row>
    <row r="27" spans="1:23" ht="21.75" customHeight="1">
      <c r="A27" s="65" t="s">
        <v>39</v>
      </c>
      <c r="B27" s="65"/>
      <c r="D27" s="18">
        <v>0</v>
      </c>
      <c r="F27" s="18">
        <v>329130998</v>
      </c>
      <c r="H27" s="18">
        <v>0</v>
      </c>
      <c r="J27" s="18">
        <f t="shared" si="0"/>
        <v>329130998</v>
      </c>
      <c r="L27" s="8"/>
      <c r="N27" s="18">
        <v>648726993</v>
      </c>
      <c r="P27" s="79">
        <v>-585121748</v>
      </c>
      <c r="Q27" s="79"/>
      <c r="S27" s="22">
        <v>-901287465</v>
      </c>
      <c r="U27" s="22">
        <f t="shared" si="1"/>
        <v>-837682220</v>
      </c>
      <c r="W27" s="8"/>
    </row>
    <row r="28" spans="1:23" ht="21.75" customHeight="1">
      <c r="A28" s="65" t="s">
        <v>101</v>
      </c>
      <c r="B28" s="65"/>
      <c r="D28" s="18">
        <v>0</v>
      </c>
      <c r="F28" s="18">
        <v>0</v>
      </c>
      <c r="H28" s="18">
        <v>0</v>
      </c>
      <c r="J28" s="18">
        <f t="shared" si="0"/>
        <v>0</v>
      </c>
      <c r="L28" s="8"/>
      <c r="N28" s="18">
        <v>0</v>
      </c>
      <c r="P28" s="63">
        <v>0</v>
      </c>
      <c r="Q28" s="63"/>
      <c r="S28" s="18">
        <v>49613672</v>
      </c>
      <c r="U28" s="18">
        <f t="shared" si="1"/>
        <v>49613672</v>
      </c>
      <c r="W28" s="8"/>
    </row>
    <row r="29" spans="1:23" ht="21.75" customHeight="1">
      <c r="A29" s="65" t="s">
        <v>35</v>
      </c>
      <c r="B29" s="65"/>
      <c r="D29" s="18">
        <v>0</v>
      </c>
      <c r="F29" s="18">
        <v>26894472188</v>
      </c>
      <c r="H29" s="18">
        <v>0</v>
      </c>
      <c r="J29" s="18">
        <f t="shared" si="0"/>
        <v>26894472188</v>
      </c>
      <c r="L29" s="8"/>
      <c r="N29" s="18">
        <v>4173582193</v>
      </c>
      <c r="P29" s="63">
        <v>47492222717</v>
      </c>
      <c r="Q29" s="63"/>
      <c r="S29" s="18">
        <v>174632834</v>
      </c>
      <c r="U29" s="18">
        <f t="shared" si="1"/>
        <v>51840437744</v>
      </c>
      <c r="W29" s="8"/>
    </row>
    <row r="30" spans="1:23" ht="21.75" customHeight="1">
      <c r="A30" s="65" t="s">
        <v>102</v>
      </c>
      <c r="B30" s="65"/>
      <c r="D30" s="18">
        <v>0</v>
      </c>
      <c r="F30" s="18">
        <v>0</v>
      </c>
      <c r="H30" s="18">
        <v>0</v>
      </c>
      <c r="J30" s="18">
        <f t="shared" si="0"/>
        <v>0</v>
      </c>
      <c r="L30" s="8"/>
      <c r="N30" s="18">
        <v>0</v>
      </c>
      <c r="P30" s="63">
        <v>0</v>
      </c>
      <c r="Q30" s="63"/>
      <c r="S30" s="22">
        <v>-4207224256</v>
      </c>
      <c r="U30" s="22">
        <f t="shared" si="1"/>
        <v>-4207224256</v>
      </c>
      <c r="W30" s="8"/>
    </row>
    <row r="31" spans="1:23" ht="21.75" customHeight="1">
      <c r="A31" s="65" t="s">
        <v>103</v>
      </c>
      <c r="B31" s="65"/>
      <c r="D31" s="18">
        <v>0</v>
      </c>
      <c r="F31" s="18">
        <v>0</v>
      </c>
      <c r="H31" s="18">
        <v>0</v>
      </c>
      <c r="J31" s="18">
        <f t="shared" si="0"/>
        <v>0</v>
      </c>
      <c r="L31" s="8"/>
      <c r="N31" s="18">
        <v>0</v>
      </c>
      <c r="P31" s="63">
        <v>0</v>
      </c>
      <c r="Q31" s="63"/>
      <c r="S31" s="22">
        <v>-1098818</v>
      </c>
      <c r="U31" s="22">
        <f t="shared" si="1"/>
        <v>-1098818</v>
      </c>
      <c r="W31" s="8"/>
    </row>
    <row r="32" spans="1:23" ht="21.75" customHeight="1">
      <c r="A32" s="65" t="s">
        <v>104</v>
      </c>
      <c r="B32" s="65"/>
      <c r="D32" s="18">
        <v>0</v>
      </c>
      <c r="F32" s="18">
        <v>0</v>
      </c>
      <c r="H32" s="18">
        <v>0</v>
      </c>
      <c r="J32" s="18">
        <f t="shared" si="0"/>
        <v>0</v>
      </c>
      <c r="L32" s="8"/>
      <c r="N32" s="18">
        <v>0</v>
      </c>
      <c r="P32" s="63">
        <v>0</v>
      </c>
      <c r="Q32" s="63"/>
      <c r="S32" s="18">
        <v>634609360</v>
      </c>
      <c r="U32" s="18">
        <f t="shared" si="1"/>
        <v>634609360</v>
      </c>
      <c r="W32" s="8"/>
    </row>
    <row r="33" spans="1:23" ht="21.75" customHeight="1">
      <c r="A33" s="65" t="s">
        <v>36</v>
      </c>
      <c r="B33" s="65"/>
      <c r="D33" s="18">
        <v>0</v>
      </c>
      <c r="F33" s="22">
        <v>-5409429276</v>
      </c>
      <c r="H33" s="18">
        <v>0</v>
      </c>
      <c r="J33" s="18">
        <f t="shared" si="0"/>
        <v>-5409429276</v>
      </c>
      <c r="L33" s="8"/>
      <c r="N33" s="18">
        <v>0</v>
      </c>
      <c r="P33" s="63">
        <v>26891168922</v>
      </c>
      <c r="Q33" s="63"/>
      <c r="S33" s="22">
        <v>-2514851876</v>
      </c>
      <c r="T33" s="22"/>
      <c r="U33" s="18">
        <f t="shared" si="1"/>
        <v>24376317046</v>
      </c>
      <c r="W33" s="8"/>
    </row>
    <row r="34" spans="1:23" ht="21.75" customHeight="1">
      <c r="A34" s="65" t="s">
        <v>44</v>
      </c>
      <c r="B34" s="65"/>
      <c r="D34" s="18">
        <v>0</v>
      </c>
      <c r="F34" s="22">
        <v>-6030513931</v>
      </c>
      <c r="H34" s="18">
        <v>0</v>
      </c>
      <c r="J34" s="18">
        <f t="shared" si="0"/>
        <v>-6030513931</v>
      </c>
      <c r="L34" s="8"/>
      <c r="N34" s="18">
        <v>0</v>
      </c>
      <c r="P34" s="79">
        <v>-6030513931</v>
      </c>
      <c r="Q34" s="79"/>
      <c r="S34" s="18">
        <v>3874126006</v>
      </c>
      <c r="U34" s="22">
        <f t="shared" si="1"/>
        <v>-2156387925</v>
      </c>
      <c r="W34" s="8"/>
    </row>
    <row r="35" spans="1:23" ht="21.75" customHeight="1">
      <c r="A35" s="65" t="s">
        <v>24</v>
      </c>
      <c r="B35" s="65"/>
      <c r="D35" s="18">
        <v>0</v>
      </c>
      <c r="F35" s="18">
        <v>39650894374</v>
      </c>
      <c r="H35" s="18">
        <v>0</v>
      </c>
      <c r="J35" s="18">
        <f t="shared" si="0"/>
        <v>39650894374</v>
      </c>
      <c r="L35" s="8"/>
      <c r="N35" s="18">
        <v>8557889791</v>
      </c>
      <c r="P35" s="63">
        <v>54341415492</v>
      </c>
      <c r="Q35" s="63"/>
      <c r="S35" s="18">
        <v>4682848790</v>
      </c>
      <c r="U35" s="22">
        <f t="shared" si="1"/>
        <v>67582154073</v>
      </c>
      <c r="W35" s="8"/>
    </row>
    <row r="36" spans="1:23" ht="21.75" customHeight="1">
      <c r="A36" s="65" t="s">
        <v>105</v>
      </c>
      <c r="B36" s="65"/>
      <c r="D36" s="18">
        <v>0</v>
      </c>
      <c r="F36" s="18">
        <v>0</v>
      </c>
      <c r="H36" s="18">
        <v>0</v>
      </c>
      <c r="J36" s="18">
        <f t="shared" si="0"/>
        <v>0</v>
      </c>
      <c r="L36" s="8"/>
      <c r="N36" s="18">
        <v>0</v>
      </c>
      <c r="P36" s="63">
        <v>0</v>
      </c>
      <c r="Q36" s="63"/>
      <c r="S36" s="18">
        <v>3489873971</v>
      </c>
      <c r="U36" s="18">
        <f t="shared" si="1"/>
        <v>3489873971</v>
      </c>
      <c r="W36" s="8"/>
    </row>
    <row r="37" spans="1:23" ht="21.75" customHeight="1">
      <c r="A37" s="65" t="s">
        <v>106</v>
      </c>
      <c r="B37" s="65"/>
      <c r="D37" s="18">
        <v>0</v>
      </c>
      <c r="F37" s="18">
        <v>0</v>
      </c>
      <c r="H37" s="18">
        <v>0</v>
      </c>
      <c r="J37" s="18">
        <f t="shared" si="0"/>
        <v>0</v>
      </c>
      <c r="L37" s="8"/>
      <c r="N37" s="18">
        <v>0</v>
      </c>
      <c r="P37" s="63">
        <v>0</v>
      </c>
      <c r="Q37" s="63"/>
      <c r="S37" s="18">
        <v>294812849</v>
      </c>
      <c r="U37" s="18">
        <f t="shared" si="1"/>
        <v>294812849</v>
      </c>
      <c r="W37" s="8"/>
    </row>
    <row r="38" spans="1:23" ht="21.75" customHeight="1">
      <c r="A38" s="65" t="s">
        <v>23</v>
      </c>
      <c r="B38" s="65"/>
      <c r="D38" s="18">
        <v>0</v>
      </c>
      <c r="F38" s="18">
        <v>94424869431</v>
      </c>
      <c r="H38" s="18">
        <v>0</v>
      </c>
      <c r="J38" s="18">
        <f t="shared" si="0"/>
        <v>94424869431</v>
      </c>
      <c r="L38" s="8"/>
      <c r="N38" s="18">
        <v>19331189189</v>
      </c>
      <c r="P38" s="63">
        <v>222825421346</v>
      </c>
      <c r="Q38" s="63"/>
      <c r="S38" s="22">
        <v>-3002333480</v>
      </c>
      <c r="U38" s="18">
        <f t="shared" si="1"/>
        <v>239154277055</v>
      </c>
      <c r="W38" s="8"/>
    </row>
    <row r="39" spans="1:23" ht="21.75" customHeight="1">
      <c r="A39" s="65" t="s">
        <v>28</v>
      </c>
      <c r="B39" s="65"/>
      <c r="D39" s="18">
        <v>0</v>
      </c>
      <c r="F39" s="18">
        <v>243007986176</v>
      </c>
      <c r="H39" s="18">
        <v>0</v>
      </c>
      <c r="J39" s="18">
        <f t="shared" si="0"/>
        <v>243007986176</v>
      </c>
      <c r="L39" s="8"/>
      <c r="N39" s="18">
        <v>12977825940</v>
      </c>
      <c r="P39" s="63">
        <v>233993731034</v>
      </c>
      <c r="Q39" s="63"/>
      <c r="S39" s="18">
        <v>0</v>
      </c>
      <c r="U39" s="18">
        <f t="shared" si="1"/>
        <v>246971556974</v>
      </c>
      <c r="W39" s="8"/>
    </row>
    <row r="40" spans="1:23" ht="21.75" customHeight="1">
      <c r="A40" s="65" t="s">
        <v>20</v>
      </c>
      <c r="B40" s="65"/>
      <c r="D40" s="18">
        <v>0</v>
      </c>
      <c r="F40" s="18">
        <v>540165691</v>
      </c>
      <c r="H40" s="18">
        <v>0</v>
      </c>
      <c r="J40" s="18">
        <f t="shared" si="0"/>
        <v>540165691</v>
      </c>
      <c r="L40" s="8"/>
      <c r="N40" s="18">
        <v>137205943</v>
      </c>
      <c r="P40" s="63">
        <v>216066276</v>
      </c>
      <c r="Q40" s="63"/>
      <c r="S40" s="18">
        <v>0</v>
      </c>
      <c r="U40" s="18">
        <f t="shared" si="1"/>
        <v>353272219</v>
      </c>
      <c r="W40" s="8"/>
    </row>
    <row r="41" spans="1:23" ht="21.75" customHeight="1">
      <c r="A41" s="65" t="s">
        <v>141</v>
      </c>
      <c r="B41" s="65"/>
      <c r="D41" s="18">
        <v>0</v>
      </c>
      <c r="F41" s="18">
        <v>18064</v>
      </c>
      <c r="H41" s="18">
        <v>0</v>
      </c>
      <c r="J41" s="18">
        <f t="shared" si="0"/>
        <v>18064</v>
      </c>
      <c r="L41" s="8"/>
      <c r="N41" s="18">
        <v>0</v>
      </c>
      <c r="P41" s="63">
        <v>44057</v>
      </c>
      <c r="Q41" s="63"/>
      <c r="S41" s="18">
        <v>0</v>
      </c>
      <c r="U41" s="18">
        <f t="shared" si="1"/>
        <v>44057</v>
      </c>
      <c r="W41" s="8"/>
    </row>
    <row r="42" spans="1:23" ht="21.75" customHeight="1">
      <c r="A42" s="65" t="s">
        <v>43</v>
      </c>
      <c r="B42" s="65"/>
      <c r="D42" s="18">
        <v>0</v>
      </c>
      <c r="F42" s="22">
        <v>-5651240199</v>
      </c>
      <c r="H42" s="18">
        <v>0</v>
      </c>
      <c r="J42" s="18">
        <f t="shared" si="0"/>
        <v>-5651240199</v>
      </c>
      <c r="L42" s="8"/>
      <c r="N42" s="18">
        <v>0</v>
      </c>
      <c r="P42" s="79">
        <v>-5651240199</v>
      </c>
      <c r="Q42" s="79"/>
      <c r="S42" s="18">
        <v>0</v>
      </c>
      <c r="U42" s="22">
        <f t="shared" si="1"/>
        <v>-5651240199</v>
      </c>
      <c r="W42" s="8"/>
    </row>
    <row r="43" spans="1:23" ht="21.75" customHeight="1">
      <c r="A43" s="65" t="s">
        <v>48</v>
      </c>
      <c r="B43" s="65"/>
      <c r="D43" s="18">
        <v>0</v>
      </c>
      <c r="F43" s="18">
        <v>2669536922</v>
      </c>
      <c r="H43" s="18">
        <v>0</v>
      </c>
      <c r="J43" s="18">
        <f t="shared" si="0"/>
        <v>2669536922</v>
      </c>
      <c r="L43" s="8"/>
      <c r="N43" s="18">
        <v>0</v>
      </c>
      <c r="P43" s="63">
        <v>2669536922</v>
      </c>
      <c r="Q43" s="63"/>
      <c r="S43" s="18">
        <v>0</v>
      </c>
      <c r="U43" s="18">
        <f t="shared" si="1"/>
        <v>2669536922</v>
      </c>
      <c r="W43" s="8"/>
    </row>
    <row r="44" spans="1:23" ht="21.75" customHeight="1">
      <c r="A44" s="65" t="s">
        <v>25</v>
      </c>
      <c r="B44" s="65"/>
      <c r="D44" s="18">
        <v>0</v>
      </c>
      <c r="F44" s="18">
        <v>9732581</v>
      </c>
      <c r="H44" s="18">
        <v>0</v>
      </c>
      <c r="J44" s="18">
        <f t="shared" si="0"/>
        <v>9732581</v>
      </c>
      <c r="L44" s="8"/>
      <c r="N44" s="18">
        <v>0</v>
      </c>
      <c r="P44" s="63">
        <v>16902823</v>
      </c>
      <c r="Q44" s="63"/>
      <c r="S44" s="18">
        <v>0</v>
      </c>
      <c r="U44" s="18">
        <f t="shared" si="1"/>
        <v>16902823</v>
      </c>
      <c r="W44" s="8"/>
    </row>
    <row r="45" spans="1:23" ht="21.75" customHeight="1">
      <c r="A45" s="65" t="s">
        <v>21</v>
      </c>
      <c r="B45" s="65"/>
      <c r="D45" s="18">
        <v>0</v>
      </c>
      <c r="F45" s="18">
        <v>227361305</v>
      </c>
      <c r="H45" s="18">
        <v>0</v>
      </c>
      <c r="J45" s="18">
        <f t="shared" si="0"/>
        <v>227361305</v>
      </c>
      <c r="L45" s="8"/>
      <c r="N45" s="18">
        <v>0</v>
      </c>
      <c r="P45" s="63">
        <v>354466131</v>
      </c>
      <c r="Q45" s="63"/>
      <c r="S45" s="18">
        <v>0</v>
      </c>
      <c r="U45" s="18">
        <f t="shared" si="1"/>
        <v>354466131</v>
      </c>
      <c r="W45" s="8"/>
    </row>
    <row r="46" spans="1:23" ht="21.75" customHeight="1">
      <c r="A46" s="65" t="s">
        <v>47</v>
      </c>
      <c r="B46" s="65"/>
      <c r="D46" s="18">
        <v>0</v>
      </c>
      <c r="F46" s="22">
        <v>-6725859956</v>
      </c>
      <c r="H46" s="18">
        <v>0</v>
      </c>
      <c r="J46" s="18">
        <f t="shared" si="0"/>
        <v>-6725859956</v>
      </c>
      <c r="L46" s="8"/>
      <c r="N46" s="18">
        <v>0</v>
      </c>
      <c r="P46" s="79">
        <v>-6725859956</v>
      </c>
      <c r="Q46" s="79"/>
      <c r="S46" s="18">
        <v>0</v>
      </c>
      <c r="U46" s="22">
        <f t="shared" si="1"/>
        <v>-6725859956</v>
      </c>
      <c r="W46" s="8"/>
    </row>
    <row r="47" spans="1:23" ht="21.75" customHeight="1">
      <c r="A47" s="62" t="s">
        <v>41</v>
      </c>
      <c r="B47" s="62"/>
      <c r="D47" s="19">
        <v>0</v>
      </c>
      <c r="F47" s="19">
        <v>31115937411</v>
      </c>
      <c r="H47" s="19">
        <v>0</v>
      </c>
      <c r="J47" s="18">
        <f t="shared" si="0"/>
        <v>31115937411</v>
      </c>
      <c r="L47" s="11"/>
      <c r="N47" s="19">
        <v>0</v>
      </c>
      <c r="P47" s="63">
        <v>36322859296</v>
      </c>
      <c r="Q47" s="80"/>
      <c r="S47" s="19">
        <v>0</v>
      </c>
      <c r="U47" s="18">
        <f t="shared" si="1"/>
        <v>36322859296</v>
      </c>
      <c r="W47" s="11"/>
    </row>
    <row r="48" spans="1:23" ht="21.75" customHeight="1">
      <c r="A48" s="64" t="s">
        <v>49</v>
      </c>
      <c r="B48" s="64"/>
      <c r="D48" s="51">
        <f>SUM(D9:D47)</f>
        <v>0</v>
      </c>
      <c r="E48" s="45"/>
      <c r="F48" s="44">
        <v>1365008043436</v>
      </c>
      <c r="G48" s="45"/>
      <c r="H48" s="48">
        <f>SUM(H9:H47)</f>
        <v>124495377458</v>
      </c>
      <c r="I48" s="45"/>
      <c r="J48" s="50">
        <f>SUM(J9:J47)</f>
        <v>1489503420894</v>
      </c>
      <c r="K48" s="45"/>
      <c r="L48" s="52"/>
      <c r="M48" s="45"/>
      <c r="N48" s="48">
        <f>SUM(N9:N47)</f>
        <v>155056401981</v>
      </c>
      <c r="O48" s="45"/>
      <c r="P48" s="45"/>
      <c r="Q48" s="48">
        <f>SUM(P9:Q47)</f>
        <v>2462696583905</v>
      </c>
      <c r="R48" s="45"/>
      <c r="S48" s="48">
        <f>SUM(S9:S47)</f>
        <v>119731023914</v>
      </c>
      <c r="U48" s="34">
        <f>SUM(U9:U47)</f>
        <v>2737484009800</v>
      </c>
      <c r="W48" s="14"/>
    </row>
    <row r="51" spans="17:17">
      <c r="Q51" s="23"/>
    </row>
    <row r="52" spans="17:17">
      <c r="Q52" s="23"/>
    </row>
    <row r="53" spans="17:17">
      <c r="Q53" s="23"/>
    </row>
    <row r="54" spans="17:17">
      <c r="Q54" s="23"/>
    </row>
  </sheetData>
  <mergeCells count="92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D7:D8"/>
    <mergeCell ref="F7:F8"/>
    <mergeCell ref="H7:H8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</mergeCells>
  <pageMargins left="0.39" right="0.39" top="0.39" bottom="0.39" header="0" footer="0"/>
  <pageSetup scale="5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  <pageSetUpPr fitToPage="1"/>
  </sheetPr>
  <dimension ref="A1:M16"/>
  <sheetViews>
    <sheetView rightToLeft="1" view="pageBreakPreview" zoomScale="60" zoomScaleNormal="100" workbookViewId="0">
      <selection activeCell="I15" sqref="I15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21.75" customHeight="1">
      <c r="A2" s="60" t="s">
        <v>77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ht="14.45" customHeight="1"/>
    <row r="5" spans="1:13" ht="14.45" customHeight="1">
      <c r="A5" s="75" t="s">
        <v>134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3" ht="14.45" customHeight="1">
      <c r="A6" s="67" t="s">
        <v>80</v>
      </c>
      <c r="C6" s="67" t="s">
        <v>92</v>
      </c>
      <c r="D6" s="67"/>
      <c r="E6" s="67"/>
      <c r="F6" s="67"/>
      <c r="G6" s="67"/>
      <c r="I6" s="67" t="s">
        <v>93</v>
      </c>
      <c r="J6" s="67"/>
      <c r="K6" s="67"/>
      <c r="L6" s="67"/>
      <c r="M6" s="67"/>
    </row>
    <row r="7" spans="1:13" ht="29.1" customHeight="1">
      <c r="A7" s="67"/>
      <c r="C7" s="15" t="s">
        <v>132</v>
      </c>
      <c r="D7" s="3"/>
      <c r="E7" s="15" t="s">
        <v>120</v>
      </c>
      <c r="F7" s="3"/>
      <c r="G7" s="38" t="s">
        <v>133</v>
      </c>
      <c r="I7" s="15" t="s">
        <v>132</v>
      </c>
      <c r="J7" s="3"/>
      <c r="K7" s="15" t="s">
        <v>120</v>
      </c>
      <c r="L7" s="3"/>
      <c r="M7" s="38" t="s">
        <v>133</v>
      </c>
    </row>
    <row r="8" spans="1:13" ht="21.75" customHeight="1">
      <c r="A8" s="5" t="s">
        <v>74</v>
      </c>
      <c r="C8" s="17">
        <v>99161</v>
      </c>
      <c r="E8" s="17">
        <v>0</v>
      </c>
      <c r="G8" s="37">
        <f>C8+E8</f>
        <v>99161</v>
      </c>
      <c r="I8" s="17">
        <v>12091102</v>
      </c>
      <c r="K8" s="17">
        <v>0</v>
      </c>
      <c r="M8" s="18">
        <f>I8+K8</f>
        <v>12091102</v>
      </c>
    </row>
    <row r="9" spans="1:13" ht="21.75" customHeight="1">
      <c r="A9" s="7" t="s">
        <v>75</v>
      </c>
      <c r="C9" s="18">
        <v>18237</v>
      </c>
      <c r="E9" s="18">
        <v>0</v>
      </c>
      <c r="G9" s="37">
        <f t="shared" ref="G9:G10" si="0">C9+E9</f>
        <v>18237</v>
      </c>
      <c r="I9" s="18">
        <v>57298</v>
      </c>
      <c r="K9" s="18">
        <v>0</v>
      </c>
      <c r="M9" s="18">
        <f t="shared" ref="M9:M10" si="1">I9+K9</f>
        <v>57298</v>
      </c>
    </row>
    <row r="10" spans="1:13" ht="21.75" customHeight="1">
      <c r="A10" s="7" t="s">
        <v>76</v>
      </c>
      <c r="C10" s="18">
        <v>127439326</v>
      </c>
      <c r="E10" s="18">
        <v>0</v>
      </c>
      <c r="G10" s="37">
        <f t="shared" si="0"/>
        <v>127439326</v>
      </c>
      <c r="I10" s="18">
        <v>127522865</v>
      </c>
      <c r="K10" s="18">
        <v>0</v>
      </c>
      <c r="M10" s="18">
        <f t="shared" si="1"/>
        <v>127522865</v>
      </c>
    </row>
    <row r="11" spans="1:13" ht="21.75" customHeight="1">
      <c r="A11" s="12" t="s">
        <v>49</v>
      </c>
      <c r="C11" s="29">
        <f>SUM(C8:C10)</f>
        <v>127556724</v>
      </c>
      <c r="E11" s="29">
        <f>SUM(E8:E10)</f>
        <v>0</v>
      </c>
      <c r="G11" s="50">
        <f>SUM(G8:G10)</f>
        <v>127556724</v>
      </c>
      <c r="H11" s="45"/>
      <c r="I11" s="48">
        <f>SUM(I8:I10)</f>
        <v>139671265</v>
      </c>
      <c r="J11" s="45"/>
      <c r="K11" s="48">
        <f>SUM(K8:K10)</f>
        <v>0</v>
      </c>
      <c r="L11" s="45"/>
      <c r="M11" s="50">
        <f>SUM(M8:M10)</f>
        <v>139671265</v>
      </c>
    </row>
    <row r="16" spans="1:13">
      <c r="C16" s="23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50"/>
  <sheetViews>
    <sheetView rightToLeft="1" view="pageBreakPreview" zoomScale="60" zoomScaleNormal="100" workbookViewId="0">
      <selection activeCell="I43" sqref="I43:I49"/>
    </sheetView>
  </sheetViews>
  <sheetFormatPr defaultRowHeight="12.75"/>
  <cols>
    <col min="1" max="1" width="40.28515625" customWidth="1"/>
    <col min="2" max="2" width="1.28515625" customWidth="1"/>
    <col min="3" max="3" width="13.85546875" customWidth="1"/>
    <col min="4" max="4" width="1.28515625" customWidth="1"/>
    <col min="5" max="5" width="18.140625" customWidth="1"/>
    <col min="6" max="6" width="1.28515625" customWidth="1"/>
    <col min="7" max="7" width="20" customWidth="1"/>
    <col min="8" max="8" width="1.28515625" customWidth="1"/>
    <col min="9" max="9" width="21.28515625" customWidth="1"/>
    <col min="10" max="10" width="1.28515625" customWidth="1"/>
    <col min="11" max="11" width="13.140625" customWidth="1"/>
    <col min="12" max="12" width="1.28515625" customWidth="1"/>
    <col min="13" max="13" width="19" customWidth="1"/>
    <col min="14" max="14" width="1.28515625" customWidth="1"/>
    <col min="15" max="15" width="19.140625" customWidth="1"/>
    <col min="16" max="16" width="1.28515625" customWidth="1"/>
    <col min="17" max="17" width="17.7109375" customWidth="1"/>
    <col min="18" max="18" width="1.28515625" customWidth="1"/>
    <col min="19" max="19" width="0.28515625" customWidth="1"/>
  </cols>
  <sheetData>
    <row r="1" spans="1:18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8" ht="21.75" customHeight="1">
      <c r="A2" s="60" t="s">
        <v>77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14.45" customHeight="1"/>
    <row r="5" spans="1:18" ht="14.45" customHeight="1">
      <c r="A5" s="75" t="s">
        <v>135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</row>
    <row r="6" spans="1:18" ht="14.45" customHeight="1">
      <c r="A6" s="67" t="s">
        <v>80</v>
      </c>
      <c r="C6" s="67" t="s">
        <v>92</v>
      </c>
      <c r="D6" s="67"/>
      <c r="E6" s="67"/>
      <c r="F6" s="67"/>
      <c r="G6" s="67"/>
      <c r="H6" s="67"/>
      <c r="I6" s="67"/>
      <c r="K6" s="67" t="s">
        <v>93</v>
      </c>
      <c r="L6" s="67"/>
      <c r="M6" s="67"/>
      <c r="N6" s="67"/>
      <c r="O6" s="67"/>
      <c r="P6" s="67"/>
      <c r="Q6" s="67"/>
      <c r="R6" s="67"/>
    </row>
    <row r="7" spans="1:18" ht="36" customHeight="1">
      <c r="A7" s="67"/>
      <c r="C7" s="15" t="s">
        <v>13</v>
      </c>
      <c r="D7" s="3"/>
      <c r="E7" s="15" t="s">
        <v>136</v>
      </c>
      <c r="F7" s="3"/>
      <c r="G7" s="15" t="s">
        <v>137</v>
      </c>
      <c r="H7" s="3"/>
      <c r="I7" s="38" t="s">
        <v>138</v>
      </c>
      <c r="K7" s="15" t="s">
        <v>13</v>
      </c>
      <c r="L7" s="3"/>
      <c r="M7" s="15" t="s">
        <v>136</v>
      </c>
      <c r="N7" s="3"/>
      <c r="O7" s="15" t="s">
        <v>137</v>
      </c>
      <c r="P7" s="3"/>
      <c r="Q7" s="82" t="s">
        <v>138</v>
      </c>
      <c r="R7" s="82"/>
    </row>
    <row r="8" spans="1:18" ht="21.75" customHeight="1">
      <c r="A8" s="5" t="s">
        <v>37</v>
      </c>
      <c r="C8" s="17">
        <v>2400000</v>
      </c>
      <c r="E8" s="17">
        <v>57549516183</v>
      </c>
      <c r="G8" s="21">
        <v>-38367433727</v>
      </c>
      <c r="I8" s="18">
        <f>E8+G8</f>
        <v>19182082456</v>
      </c>
      <c r="K8" s="17">
        <v>2900001</v>
      </c>
      <c r="M8" s="17">
        <v>66336067069</v>
      </c>
      <c r="O8" s="22">
        <v>-46340557533</v>
      </c>
      <c r="Q8" s="63">
        <f>M8+O8</f>
        <v>19995509536</v>
      </c>
      <c r="R8" s="63"/>
    </row>
    <row r="9" spans="1:18" ht="21.75" customHeight="1">
      <c r="A9" s="7" t="s">
        <v>45</v>
      </c>
      <c r="C9" s="18">
        <v>1285</v>
      </c>
      <c r="E9" s="18">
        <v>40766165651</v>
      </c>
      <c r="G9" s="22">
        <v>-39972031319</v>
      </c>
      <c r="I9" s="18">
        <f t="shared" ref="I9:I37" si="0">E9+G9</f>
        <v>794134332</v>
      </c>
      <c r="K9" s="18">
        <v>5376</v>
      </c>
      <c r="M9" s="18">
        <v>136062536528</v>
      </c>
      <c r="O9" s="22">
        <v>-125635951479</v>
      </c>
      <c r="Q9" s="63">
        <f t="shared" ref="Q9:Q37" si="1">M9+O9</f>
        <v>10426585049</v>
      </c>
      <c r="R9" s="63"/>
    </row>
    <row r="10" spans="1:18" ht="21.75" customHeight="1">
      <c r="A10" s="7" t="s">
        <v>38</v>
      </c>
      <c r="C10" s="18">
        <v>8306176</v>
      </c>
      <c r="E10" s="18">
        <v>94599036126</v>
      </c>
      <c r="G10" s="22">
        <v>-60155988837</v>
      </c>
      <c r="I10" s="18">
        <f t="shared" si="0"/>
        <v>34443047289</v>
      </c>
      <c r="K10" s="18">
        <v>35240752</v>
      </c>
      <c r="M10" s="18">
        <v>286797780062</v>
      </c>
      <c r="O10" s="22">
        <v>-255603247534</v>
      </c>
      <c r="Q10" s="63">
        <f t="shared" si="1"/>
        <v>31194532528</v>
      </c>
      <c r="R10" s="63"/>
    </row>
    <row r="11" spans="1:18" ht="21.75" customHeight="1">
      <c r="A11" s="7" t="s">
        <v>27</v>
      </c>
      <c r="C11" s="18">
        <v>6470118</v>
      </c>
      <c r="E11" s="18">
        <v>38987219975</v>
      </c>
      <c r="G11" s="22">
        <v>-34595111406</v>
      </c>
      <c r="I11" s="18">
        <f t="shared" si="0"/>
        <v>4392108569</v>
      </c>
      <c r="K11" s="18">
        <v>16340118</v>
      </c>
      <c r="M11" s="18">
        <v>92145301992</v>
      </c>
      <c r="O11" s="22">
        <v>-85239331343</v>
      </c>
      <c r="Q11" s="63">
        <f t="shared" si="1"/>
        <v>6905970649</v>
      </c>
      <c r="R11" s="63"/>
    </row>
    <row r="12" spans="1:18" ht="21.75" customHeight="1">
      <c r="A12" s="7" t="s">
        <v>41</v>
      </c>
      <c r="C12" s="18">
        <v>13115430</v>
      </c>
      <c r="E12" s="18">
        <v>50869303509</v>
      </c>
      <c r="G12" s="22">
        <v>-50869303368</v>
      </c>
      <c r="I12" s="18">
        <f t="shared" si="0"/>
        <v>141</v>
      </c>
      <c r="K12" s="18">
        <v>13115430</v>
      </c>
      <c r="M12" s="18">
        <v>50869303509</v>
      </c>
      <c r="O12" s="22">
        <v>-50869303368</v>
      </c>
      <c r="Q12" s="63">
        <f t="shared" si="1"/>
        <v>141</v>
      </c>
      <c r="R12" s="63"/>
    </row>
    <row r="13" spans="1:18" ht="21.75" customHeight="1">
      <c r="A13" s="7" t="s">
        <v>32</v>
      </c>
      <c r="C13" s="18">
        <v>22200000</v>
      </c>
      <c r="E13" s="18">
        <v>70749878665</v>
      </c>
      <c r="G13" s="22">
        <v>-40982232716</v>
      </c>
      <c r="I13" s="18">
        <f t="shared" si="0"/>
        <v>29767645949</v>
      </c>
      <c r="K13" s="18">
        <v>22210000</v>
      </c>
      <c r="M13" s="18">
        <v>70772552037</v>
      </c>
      <c r="O13" s="22">
        <v>-41000361490</v>
      </c>
      <c r="Q13" s="63">
        <f t="shared" si="1"/>
        <v>29772190547</v>
      </c>
      <c r="R13" s="63"/>
    </row>
    <row r="14" spans="1:18" ht="21.75" customHeight="1">
      <c r="A14" s="7" t="s">
        <v>40</v>
      </c>
      <c r="C14" s="18">
        <v>1982090</v>
      </c>
      <c r="E14" s="18">
        <v>22047474381</v>
      </c>
      <c r="G14" s="22">
        <v>-22752708261</v>
      </c>
      <c r="I14" s="22">
        <f t="shared" si="0"/>
        <v>-705233880</v>
      </c>
      <c r="K14" s="18">
        <v>1982090</v>
      </c>
      <c r="M14" s="18">
        <v>22047474381</v>
      </c>
      <c r="O14" s="22">
        <v>-22752708261</v>
      </c>
      <c r="Q14" s="79">
        <f t="shared" si="1"/>
        <v>-705233880</v>
      </c>
      <c r="R14" s="79"/>
    </row>
    <row r="15" spans="1:18" ht="21.75" customHeight="1">
      <c r="A15" s="7" t="s">
        <v>42</v>
      </c>
      <c r="C15" s="18">
        <v>10000000</v>
      </c>
      <c r="E15" s="18">
        <v>7463855006</v>
      </c>
      <c r="G15" s="22">
        <v>-7162825949</v>
      </c>
      <c r="I15" s="18">
        <f t="shared" si="0"/>
        <v>301029057</v>
      </c>
      <c r="K15" s="18">
        <v>10000000</v>
      </c>
      <c r="M15" s="18">
        <v>7463855006</v>
      </c>
      <c r="O15" s="22">
        <v>-7162825949</v>
      </c>
      <c r="Q15" s="63">
        <f t="shared" si="1"/>
        <v>301029057</v>
      </c>
      <c r="R15" s="63"/>
    </row>
    <row r="16" spans="1:18" ht="21.75" customHeight="1">
      <c r="A16" s="7" t="s">
        <v>19</v>
      </c>
      <c r="C16" s="18">
        <v>1070000</v>
      </c>
      <c r="E16" s="18">
        <v>15044698592</v>
      </c>
      <c r="G16" s="22">
        <v>-10819017483</v>
      </c>
      <c r="I16" s="18">
        <f t="shared" si="0"/>
        <v>4225681109</v>
      </c>
      <c r="K16" s="18">
        <v>1670000</v>
      </c>
      <c r="M16" s="18">
        <v>22116553949</v>
      </c>
      <c r="O16" s="22">
        <v>-16885756259</v>
      </c>
      <c r="Q16" s="63">
        <f t="shared" si="1"/>
        <v>5230797690</v>
      </c>
      <c r="R16" s="63"/>
    </row>
    <row r="17" spans="1:26" ht="21.75" customHeight="1">
      <c r="A17" s="7" t="s">
        <v>33</v>
      </c>
      <c r="C17" s="18">
        <v>859076</v>
      </c>
      <c r="E17" s="18">
        <v>3162535141</v>
      </c>
      <c r="G17" s="22">
        <v>-2849855265</v>
      </c>
      <c r="I17" s="18">
        <f>E17+G17</f>
        <v>312679876</v>
      </c>
      <c r="K17" s="18">
        <v>12733527</v>
      </c>
      <c r="M17" s="18">
        <v>43647838628</v>
      </c>
      <c r="O17" s="22">
        <v>-42241558367</v>
      </c>
      <c r="Q17" s="63">
        <f t="shared" si="1"/>
        <v>1406280261</v>
      </c>
      <c r="R17" s="63"/>
    </row>
    <row r="18" spans="1:26" ht="21.75" customHeight="1">
      <c r="A18" s="7" t="s">
        <v>30</v>
      </c>
      <c r="C18" s="18">
        <v>6860000</v>
      </c>
      <c r="E18" s="18">
        <v>20019912065</v>
      </c>
      <c r="G18" s="22">
        <v>-14335483466</v>
      </c>
      <c r="I18" s="18">
        <f t="shared" si="0"/>
        <v>5684428599</v>
      </c>
      <c r="K18" s="18">
        <v>43805376</v>
      </c>
      <c r="M18" s="18">
        <v>97880071840</v>
      </c>
      <c r="O18" s="22">
        <v>-91540997500</v>
      </c>
      <c r="Q18" s="63">
        <f t="shared" si="1"/>
        <v>6339074340</v>
      </c>
      <c r="R18" s="63"/>
      <c r="Y18" s="79"/>
      <c r="Z18" s="79"/>
    </row>
    <row r="19" spans="1:26" ht="21.75" customHeight="1">
      <c r="A19" s="7" t="s">
        <v>22</v>
      </c>
      <c r="C19" s="18">
        <v>170000</v>
      </c>
      <c r="E19" s="18">
        <v>23942248435</v>
      </c>
      <c r="G19" s="22">
        <v>-19738049650</v>
      </c>
      <c r="I19" s="18">
        <f t="shared" si="0"/>
        <v>4204198785</v>
      </c>
      <c r="K19" s="18">
        <v>170000</v>
      </c>
      <c r="M19" s="18">
        <v>23942248435</v>
      </c>
      <c r="O19" s="22">
        <v>-19738049650</v>
      </c>
      <c r="Q19" s="63">
        <f t="shared" si="1"/>
        <v>4204198785</v>
      </c>
      <c r="R19" s="63"/>
    </row>
    <row r="20" spans="1:26" ht="21.75" customHeight="1">
      <c r="A20" s="7" t="s">
        <v>31</v>
      </c>
      <c r="C20" s="18">
        <v>9670000</v>
      </c>
      <c r="E20" s="18">
        <v>74169730353</v>
      </c>
      <c r="G20" s="22">
        <v>-55876238548</v>
      </c>
      <c r="I20" s="18">
        <f t="shared" si="0"/>
        <v>18293491805</v>
      </c>
      <c r="K20" s="18">
        <v>10870000</v>
      </c>
      <c r="M20" s="18">
        <v>81611755373</v>
      </c>
      <c r="O20" s="22">
        <v>-62810208172</v>
      </c>
      <c r="Q20" s="63">
        <f t="shared" si="1"/>
        <v>18801547201</v>
      </c>
      <c r="R20" s="63"/>
    </row>
    <row r="21" spans="1:26" ht="21.75" customHeight="1">
      <c r="A21" s="7" t="s">
        <v>34</v>
      </c>
      <c r="C21" s="18">
        <v>4530000</v>
      </c>
      <c r="E21" s="18">
        <v>30015361871</v>
      </c>
      <c r="G21" s="22">
        <v>-26404611464</v>
      </c>
      <c r="I21" s="18">
        <f>E21+G21-10667036</f>
        <v>3600083371</v>
      </c>
      <c r="K21" s="18">
        <v>31572562</v>
      </c>
      <c r="M21" s="18">
        <v>171528348607</v>
      </c>
      <c r="O21" s="22">
        <v>-185298749560</v>
      </c>
      <c r="Q21" s="79">
        <f t="shared" si="1"/>
        <v>-13770400953</v>
      </c>
      <c r="R21" s="79"/>
    </row>
    <row r="22" spans="1:26" ht="21.75" customHeight="1">
      <c r="A22" s="7" t="s">
        <v>29</v>
      </c>
      <c r="C22" s="18">
        <v>0</v>
      </c>
      <c r="E22" s="18">
        <v>0</v>
      </c>
      <c r="G22" s="18">
        <v>0</v>
      </c>
      <c r="I22" s="18">
        <f t="shared" si="0"/>
        <v>0</v>
      </c>
      <c r="K22" s="18">
        <v>8384909</v>
      </c>
      <c r="M22" s="18">
        <v>27386688483</v>
      </c>
      <c r="O22" s="22">
        <v>-27497909474</v>
      </c>
      <c r="P22" s="22"/>
      <c r="Q22" s="79">
        <f t="shared" si="1"/>
        <v>-111220991</v>
      </c>
      <c r="R22" s="79"/>
    </row>
    <row r="23" spans="1:26" ht="21.75" customHeight="1">
      <c r="A23" s="7" t="s">
        <v>98</v>
      </c>
      <c r="C23" s="18">
        <v>0</v>
      </c>
      <c r="E23" s="18">
        <v>0</v>
      </c>
      <c r="G23" s="18">
        <v>0</v>
      </c>
      <c r="I23" s="18">
        <f t="shared" si="0"/>
        <v>0</v>
      </c>
      <c r="K23" s="18">
        <v>6448044</v>
      </c>
      <c r="M23" s="18">
        <v>4803792780</v>
      </c>
      <c r="O23" s="22">
        <v>-6449386224</v>
      </c>
      <c r="Q23" s="79">
        <f t="shared" si="1"/>
        <v>-1645593444</v>
      </c>
      <c r="R23" s="79"/>
    </row>
    <row r="24" spans="1:26" ht="21.75" customHeight="1">
      <c r="A24" s="7" t="s">
        <v>99</v>
      </c>
      <c r="C24" s="18">
        <v>0</v>
      </c>
      <c r="E24" s="18">
        <v>0</v>
      </c>
      <c r="G24" s="18">
        <v>0</v>
      </c>
      <c r="I24" s="18">
        <f t="shared" si="0"/>
        <v>0</v>
      </c>
      <c r="K24" s="18">
        <v>329603</v>
      </c>
      <c r="M24" s="18">
        <v>3384385167</v>
      </c>
      <c r="O24" s="22">
        <v>-3646665132</v>
      </c>
      <c r="Q24" s="79">
        <f t="shared" si="1"/>
        <v>-262279965</v>
      </c>
      <c r="R24" s="79"/>
    </row>
    <row r="25" spans="1:26" ht="21.75" customHeight="1">
      <c r="A25" s="7" t="s">
        <v>100</v>
      </c>
      <c r="C25" s="18">
        <v>0</v>
      </c>
      <c r="E25" s="18">
        <v>0</v>
      </c>
      <c r="G25" s="18">
        <v>0</v>
      </c>
      <c r="I25" s="18">
        <f t="shared" si="0"/>
        <v>0</v>
      </c>
      <c r="K25" s="18">
        <v>3800000</v>
      </c>
      <c r="M25" s="18">
        <v>17086596178</v>
      </c>
      <c r="O25" s="22">
        <v>-18012280402</v>
      </c>
      <c r="Q25" s="79">
        <f t="shared" si="1"/>
        <v>-925684224</v>
      </c>
      <c r="R25" s="79"/>
    </row>
    <row r="26" spans="1:26" ht="21.75" customHeight="1">
      <c r="A26" s="7" t="s">
        <v>39</v>
      </c>
      <c r="C26" s="18">
        <v>0</v>
      </c>
      <c r="E26" s="18">
        <v>0</v>
      </c>
      <c r="G26" s="18">
        <v>0</v>
      </c>
      <c r="I26" s="18">
        <f t="shared" si="0"/>
        <v>0</v>
      </c>
      <c r="K26" s="18">
        <v>1228500</v>
      </c>
      <c r="M26" s="18">
        <v>9374913708</v>
      </c>
      <c r="O26" s="22">
        <v>-10276201173</v>
      </c>
      <c r="Q26" s="79">
        <f t="shared" si="1"/>
        <v>-901287465</v>
      </c>
      <c r="R26" s="79"/>
      <c r="V26" s="79"/>
      <c r="W26" s="79"/>
    </row>
    <row r="27" spans="1:26" ht="21.75" customHeight="1">
      <c r="A27" s="7" t="s">
        <v>101</v>
      </c>
      <c r="C27" s="18">
        <v>0</v>
      </c>
      <c r="E27" s="18">
        <v>0</v>
      </c>
      <c r="G27" s="18">
        <v>0</v>
      </c>
      <c r="I27" s="18">
        <f t="shared" si="0"/>
        <v>0</v>
      </c>
      <c r="K27" s="18">
        <v>5000000</v>
      </c>
      <c r="M27" s="18">
        <v>25005204172</v>
      </c>
      <c r="O27" s="22">
        <v>-24955590500</v>
      </c>
      <c r="Q27" s="63">
        <f t="shared" si="1"/>
        <v>49613672</v>
      </c>
      <c r="R27" s="63"/>
      <c r="V27" s="79"/>
      <c r="W27" s="79"/>
    </row>
    <row r="28" spans="1:26" ht="21.75" customHeight="1">
      <c r="A28" s="7" t="s">
        <v>35</v>
      </c>
      <c r="C28" s="18">
        <v>0</v>
      </c>
      <c r="E28" s="18">
        <v>0</v>
      </c>
      <c r="G28" s="18">
        <v>0</v>
      </c>
      <c r="I28" s="18">
        <f t="shared" si="0"/>
        <v>0</v>
      </c>
      <c r="K28" s="18">
        <v>3864644</v>
      </c>
      <c r="M28" s="18">
        <v>14555021470</v>
      </c>
      <c r="O28" s="22">
        <v>-14380388636</v>
      </c>
      <c r="Q28" s="63">
        <f t="shared" si="1"/>
        <v>174632834</v>
      </c>
      <c r="R28" s="63"/>
    </row>
    <row r="29" spans="1:26" ht="21.75" customHeight="1">
      <c r="A29" s="7" t="s">
        <v>102</v>
      </c>
      <c r="C29" s="18">
        <v>0</v>
      </c>
      <c r="E29" s="18">
        <v>0</v>
      </c>
      <c r="G29" s="18">
        <v>0</v>
      </c>
      <c r="I29" s="18">
        <f t="shared" si="0"/>
        <v>0</v>
      </c>
      <c r="K29" s="18">
        <v>4100000</v>
      </c>
      <c r="M29" s="18">
        <v>42496940104</v>
      </c>
      <c r="O29" s="22">
        <v>-46704164360</v>
      </c>
      <c r="Q29" s="79">
        <f t="shared" si="1"/>
        <v>-4207224256</v>
      </c>
      <c r="R29" s="79"/>
    </row>
    <row r="30" spans="1:26" ht="21.75" customHeight="1">
      <c r="A30" s="7" t="s">
        <v>103</v>
      </c>
      <c r="C30" s="18">
        <v>0</v>
      </c>
      <c r="E30" s="18">
        <v>0</v>
      </c>
      <c r="G30" s="18">
        <v>0</v>
      </c>
      <c r="I30" s="18">
        <f t="shared" si="0"/>
        <v>0</v>
      </c>
      <c r="K30" s="18">
        <v>6514</v>
      </c>
      <c r="M30" s="18">
        <v>74655122</v>
      </c>
      <c r="O30" s="22">
        <v>-75753940</v>
      </c>
      <c r="Q30" s="79">
        <f t="shared" si="1"/>
        <v>-1098818</v>
      </c>
      <c r="R30" s="79"/>
    </row>
    <row r="31" spans="1:26" ht="21.75" customHeight="1">
      <c r="A31" s="7" t="s">
        <v>104</v>
      </c>
      <c r="C31" s="18">
        <v>0</v>
      </c>
      <c r="E31" s="18">
        <v>0</v>
      </c>
      <c r="G31" s="18">
        <v>0</v>
      </c>
      <c r="I31" s="18">
        <f t="shared" si="0"/>
        <v>0</v>
      </c>
      <c r="K31" s="18">
        <v>14062</v>
      </c>
      <c r="M31" s="18">
        <v>51767584984</v>
      </c>
      <c r="O31" s="22">
        <v>-51132975624</v>
      </c>
      <c r="Q31" s="63">
        <f t="shared" si="1"/>
        <v>634609360</v>
      </c>
      <c r="R31" s="63"/>
    </row>
    <row r="32" spans="1:26" ht="21.75" customHeight="1">
      <c r="A32" s="7" t="s">
        <v>36</v>
      </c>
      <c r="C32" s="18">
        <v>0</v>
      </c>
      <c r="E32" s="18">
        <v>0</v>
      </c>
      <c r="G32" s="18">
        <v>0</v>
      </c>
      <c r="I32" s="18">
        <f t="shared" si="0"/>
        <v>0</v>
      </c>
      <c r="K32" s="18">
        <v>18000000</v>
      </c>
      <c r="M32" s="18">
        <v>34056995496</v>
      </c>
      <c r="O32" s="22">
        <v>-36561180336</v>
      </c>
      <c r="Q32" s="79">
        <f>M32+O32-10667036</f>
        <v>-2514851876</v>
      </c>
      <c r="R32" s="79"/>
    </row>
    <row r="33" spans="1:18" ht="21.75" customHeight="1">
      <c r="A33" s="7" t="s">
        <v>44</v>
      </c>
      <c r="C33" s="18">
        <v>0</v>
      </c>
      <c r="E33" s="18">
        <v>0</v>
      </c>
      <c r="G33" s="18">
        <v>0</v>
      </c>
      <c r="I33" s="18">
        <f t="shared" si="0"/>
        <v>0</v>
      </c>
      <c r="K33" s="18">
        <v>32000000</v>
      </c>
      <c r="M33" s="18">
        <v>24365189990</v>
      </c>
      <c r="O33" s="22">
        <v>-20491063984</v>
      </c>
      <c r="Q33" s="63">
        <f t="shared" si="1"/>
        <v>3874126006</v>
      </c>
      <c r="R33" s="63"/>
    </row>
    <row r="34" spans="1:18" ht="21.75" customHeight="1">
      <c r="A34" s="7" t="s">
        <v>24</v>
      </c>
      <c r="C34" s="18">
        <v>0</v>
      </c>
      <c r="E34" s="18">
        <v>0</v>
      </c>
      <c r="G34" s="18">
        <v>0</v>
      </c>
      <c r="I34" s="18">
        <f t="shared" si="0"/>
        <v>0</v>
      </c>
      <c r="K34" s="18">
        <v>16000000</v>
      </c>
      <c r="M34" s="18">
        <v>43236180857</v>
      </c>
      <c r="O34" s="22">
        <v>-38553332067</v>
      </c>
      <c r="Q34" s="63">
        <f t="shared" si="1"/>
        <v>4682848790</v>
      </c>
      <c r="R34" s="63"/>
    </row>
    <row r="35" spans="1:18" ht="21.75" customHeight="1">
      <c r="A35" s="7" t="s">
        <v>105</v>
      </c>
      <c r="C35" s="18">
        <v>0</v>
      </c>
      <c r="E35" s="18">
        <v>0</v>
      </c>
      <c r="G35" s="18">
        <v>0</v>
      </c>
      <c r="I35" s="18">
        <f t="shared" si="0"/>
        <v>0</v>
      </c>
      <c r="K35" s="18">
        <v>29274157</v>
      </c>
      <c r="M35" s="18">
        <v>34019182993</v>
      </c>
      <c r="O35" s="22">
        <v>-30529309022</v>
      </c>
      <c r="Q35" s="63">
        <f t="shared" si="1"/>
        <v>3489873971</v>
      </c>
      <c r="R35" s="63"/>
    </row>
    <row r="36" spans="1:18" ht="21.75" customHeight="1">
      <c r="A36" s="7" t="s">
        <v>106</v>
      </c>
      <c r="C36" s="18">
        <v>0</v>
      </c>
      <c r="E36" s="18">
        <v>0</v>
      </c>
      <c r="G36" s="18">
        <v>0</v>
      </c>
      <c r="I36" s="18">
        <f t="shared" si="0"/>
        <v>0</v>
      </c>
      <c r="K36" s="18">
        <v>1000000</v>
      </c>
      <c r="M36" s="18">
        <v>3010655839</v>
      </c>
      <c r="O36" s="22">
        <v>-2715842990</v>
      </c>
      <c r="Q36" s="63">
        <f t="shared" si="1"/>
        <v>294812849</v>
      </c>
      <c r="R36" s="63"/>
    </row>
    <row r="37" spans="1:18" ht="21.75" customHeight="1">
      <c r="A37" s="9" t="s">
        <v>23</v>
      </c>
      <c r="C37" s="19">
        <v>0</v>
      </c>
      <c r="E37" s="19">
        <v>0</v>
      </c>
      <c r="G37" s="18">
        <v>0</v>
      </c>
      <c r="I37" s="18">
        <f t="shared" si="0"/>
        <v>0</v>
      </c>
      <c r="K37" s="19">
        <v>17000000</v>
      </c>
      <c r="M37" s="19">
        <v>34564016453</v>
      </c>
      <c r="O37" s="22">
        <v>-37566349933</v>
      </c>
      <c r="Q37" s="79">
        <f t="shared" si="1"/>
        <v>-3002333480</v>
      </c>
      <c r="R37" s="79"/>
    </row>
    <row r="38" spans="1:18" ht="21.75" customHeight="1" thickBot="1">
      <c r="A38" s="12" t="s">
        <v>49</v>
      </c>
      <c r="C38" s="29">
        <f>SUM(C8:C37)</f>
        <v>87634175</v>
      </c>
      <c r="E38" s="29">
        <f>SUM(E8:E37)</f>
        <v>549386935953</v>
      </c>
      <c r="G38" s="43">
        <f>SUM(G8:G37)</f>
        <v>-424880891459</v>
      </c>
      <c r="I38" s="35">
        <f>SUM(I8:I37)</f>
        <v>124495377458</v>
      </c>
      <c r="K38" s="29">
        <f>SUM(K8:K37)</f>
        <v>349065665</v>
      </c>
      <c r="M38" s="29">
        <f>SUM(M8:M37)</f>
        <v>1542409691212</v>
      </c>
      <c r="O38" s="43">
        <f>SUM(O8:O37)</f>
        <v>-1422668000262</v>
      </c>
      <c r="Q38" s="81">
        <f>SUM(Q8:R37)</f>
        <v>119731023914</v>
      </c>
      <c r="R38" s="81"/>
    </row>
    <row r="39" spans="1:18" ht="13.5" thickTop="1"/>
    <row r="42" spans="1:18">
      <c r="Q42" s="23"/>
    </row>
    <row r="43" spans="1:18">
      <c r="Q43" s="23"/>
    </row>
    <row r="44" spans="1:18">
      <c r="I44" s="23"/>
      <c r="Q44" s="23"/>
    </row>
    <row r="45" spans="1:18">
      <c r="I45" s="23"/>
      <c r="Q45" s="23"/>
    </row>
    <row r="46" spans="1:18">
      <c r="I46" s="23"/>
    </row>
    <row r="47" spans="1:18">
      <c r="I47" s="23"/>
      <c r="Q47" s="23"/>
    </row>
    <row r="48" spans="1:18">
      <c r="I48" s="23"/>
    </row>
    <row r="49" spans="9:17">
      <c r="I49" s="23"/>
      <c r="Q49" s="23"/>
    </row>
    <row r="50" spans="9:17">
      <c r="Q50" s="23"/>
    </row>
  </sheetData>
  <mergeCells count="42">
    <mergeCell ref="Y18:Z18"/>
    <mergeCell ref="V27:W27"/>
    <mergeCell ref="V26:W26"/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8:R38"/>
    <mergeCell ref="Q33:R33"/>
    <mergeCell ref="Q34:R34"/>
    <mergeCell ref="Q35:R35"/>
    <mergeCell ref="Q36:R36"/>
    <mergeCell ref="Q37:R37"/>
  </mergeCells>
  <pageMargins left="0.39" right="0.39" top="0.39" bottom="0.39" header="0" footer="0"/>
  <pageSetup scale="68" fitToHeight="0" orientation="landscape" r:id="rId1"/>
  <ignoredErrors>
    <ignoredError sqref="I21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  <pageSetUpPr fitToPage="1"/>
  </sheetPr>
  <dimension ref="A1:R41"/>
  <sheetViews>
    <sheetView rightToLeft="1" view="pageBreakPreview" zoomScale="60" zoomScaleNormal="100" workbookViewId="0">
      <selection activeCell="Q35" sqref="Q35"/>
    </sheetView>
  </sheetViews>
  <sheetFormatPr defaultRowHeight="12.75"/>
  <cols>
    <col min="1" max="1" width="40.28515625" customWidth="1"/>
    <col min="2" max="2" width="1.28515625" customWidth="1"/>
    <col min="3" max="3" width="14.5703125" customWidth="1"/>
    <col min="4" max="4" width="1.28515625" customWidth="1"/>
    <col min="5" max="5" width="19.7109375" customWidth="1"/>
    <col min="6" max="6" width="1.28515625" customWidth="1"/>
    <col min="7" max="7" width="20.140625" customWidth="1"/>
    <col min="8" max="8" width="1.28515625" customWidth="1"/>
    <col min="9" max="9" width="19" customWidth="1"/>
    <col min="10" max="10" width="1.28515625" customWidth="1"/>
    <col min="11" max="11" width="15" customWidth="1"/>
    <col min="12" max="12" width="1.28515625" customWidth="1"/>
    <col min="13" max="13" width="19.7109375" customWidth="1"/>
    <col min="14" max="14" width="1.28515625" customWidth="1"/>
    <col min="15" max="15" width="22.28515625" customWidth="1"/>
    <col min="16" max="16" width="1.28515625" customWidth="1"/>
    <col min="17" max="17" width="21.7109375" customWidth="1"/>
    <col min="18" max="18" width="1.28515625" customWidth="1"/>
    <col min="19" max="19" width="0.28515625" customWidth="1"/>
  </cols>
  <sheetData>
    <row r="1" spans="1:18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8" ht="21.75" customHeight="1">
      <c r="A2" s="60" t="s">
        <v>77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14.45" customHeight="1"/>
    <row r="5" spans="1:18" ht="14.45" customHeight="1">
      <c r="A5" s="75" t="s">
        <v>139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</row>
    <row r="6" spans="1:18" ht="14.45" customHeight="1">
      <c r="A6" s="67" t="s">
        <v>80</v>
      </c>
      <c r="C6" s="67" t="s">
        <v>92</v>
      </c>
      <c r="D6" s="67"/>
      <c r="E6" s="67"/>
      <c r="F6" s="67"/>
      <c r="G6" s="67"/>
      <c r="H6" s="67"/>
      <c r="I6" s="67"/>
      <c r="K6" s="67" t="s">
        <v>93</v>
      </c>
      <c r="L6" s="67"/>
      <c r="M6" s="67"/>
      <c r="N6" s="67"/>
      <c r="O6" s="67"/>
      <c r="P6" s="67"/>
      <c r="Q6" s="67"/>
      <c r="R6" s="67"/>
    </row>
    <row r="7" spans="1:18" ht="37.5" customHeight="1">
      <c r="A7" s="67"/>
      <c r="C7" s="15" t="s">
        <v>13</v>
      </c>
      <c r="D7" s="3"/>
      <c r="E7" s="15" t="s">
        <v>15</v>
      </c>
      <c r="F7" s="3"/>
      <c r="G7" s="38" t="s">
        <v>137</v>
      </c>
      <c r="H7" s="3"/>
      <c r="I7" s="38" t="s">
        <v>140</v>
      </c>
      <c r="K7" s="15" t="s">
        <v>13</v>
      </c>
      <c r="L7" s="3"/>
      <c r="M7" s="15" t="s">
        <v>15</v>
      </c>
      <c r="N7" s="3"/>
      <c r="O7" s="15" t="s">
        <v>137</v>
      </c>
      <c r="P7" s="3"/>
      <c r="Q7" s="82" t="s">
        <v>140</v>
      </c>
      <c r="R7" s="82"/>
    </row>
    <row r="8" spans="1:18" ht="21.75" customHeight="1">
      <c r="A8" s="5" t="s">
        <v>29</v>
      </c>
      <c r="C8" s="17">
        <v>50015091</v>
      </c>
      <c r="E8" s="17">
        <v>333999632352</v>
      </c>
      <c r="G8" s="22">
        <v>-268490046214</v>
      </c>
      <c r="I8" s="18">
        <f>E8+G8</f>
        <v>65509586138</v>
      </c>
      <c r="K8" s="17">
        <v>50015091</v>
      </c>
      <c r="M8" s="17">
        <v>333999632352</v>
      </c>
      <c r="O8" s="22">
        <v>-164022107766</v>
      </c>
      <c r="Q8" s="63">
        <f>M8+O8</f>
        <v>169977524586</v>
      </c>
      <c r="R8" s="63"/>
    </row>
    <row r="9" spans="1:18" ht="21.75" customHeight="1">
      <c r="A9" s="7" t="s">
        <v>26</v>
      </c>
      <c r="C9" s="18">
        <v>37</v>
      </c>
      <c r="E9" s="18">
        <v>128866</v>
      </c>
      <c r="G9" s="22">
        <v>-110802</v>
      </c>
      <c r="I9" s="18">
        <f t="shared" ref="I9:I33" si="0">E9+G9</f>
        <v>18064</v>
      </c>
      <c r="K9" s="18">
        <v>37</v>
      </c>
      <c r="M9" s="18">
        <v>128866</v>
      </c>
      <c r="O9" s="22">
        <v>-84809</v>
      </c>
      <c r="Q9" s="63">
        <f t="shared" ref="Q9:Q33" si="1">M9+O9</f>
        <v>44057</v>
      </c>
      <c r="R9" s="63"/>
    </row>
    <row r="10" spans="1:18" ht="21.75" customHeight="1">
      <c r="A10" s="7" t="s">
        <v>38</v>
      </c>
      <c r="C10" s="18">
        <v>60320196</v>
      </c>
      <c r="E10" s="18">
        <v>697298178309</v>
      </c>
      <c r="G10" s="22">
        <v>-596969351056</v>
      </c>
      <c r="I10" s="18">
        <f t="shared" si="0"/>
        <v>100328827253</v>
      </c>
      <c r="K10" s="18">
        <v>60320196</v>
      </c>
      <c r="M10" s="18">
        <v>697298178309</v>
      </c>
      <c r="O10" s="22">
        <v>-436858192805</v>
      </c>
      <c r="Q10" s="63">
        <f t="shared" si="1"/>
        <v>260439985504</v>
      </c>
      <c r="R10" s="63"/>
    </row>
    <row r="11" spans="1:18" ht="21.75" customHeight="1">
      <c r="A11" s="7" t="s">
        <v>44</v>
      </c>
      <c r="C11" s="18">
        <v>43736548</v>
      </c>
      <c r="E11" s="18">
        <v>43962644522</v>
      </c>
      <c r="G11" s="22">
        <v>-49993158454</v>
      </c>
      <c r="I11" s="22">
        <f t="shared" si="0"/>
        <v>-6030513932</v>
      </c>
      <c r="K11" s="18">
        <v>43736548</v>
      </c>
      <c r="M11" s="18">
        <v>43962644522</v>
      </c>
      <c r="O11" s="22">
        <v>-49993158454</v>
      </c>
      <c r="Q11" s="79">
        <f t="shared" si="1"/>
        <v>-6030513932</v>
      </c>
      <c r="R11" s="79"/>
    </row>
    <row r="12" spans="1:18" ht="21.75" customHeight="1">
      <c r="A12" s="7" t="s">
        <v>42</v>
      </c>
      <c r="C12" s="18">
        <v>134832133</v>
      </c>
      <c r="E12" s="18">
        <v>89104060487</v>
      </c>
      <c r="G12" s="22">
        <v>-95530743129</v>
      </c>
      <c r="I12" s="22">
        <f t="shared" si="0"/>
        <v>-6426682642</v>
      </c>
      <c r="K12" s="18">
        <v>134832133</v>
      </c>
      <c r="M12" s="18">
        <v>89104060487</v>
      </c>
      <c r="O12" s="22">
        <v>-95530743129</v>
      </c>
      <c r="Q12" s="79">
        <f t="shared" si="1"/>
        <v>-6426682642</v>
      </c>
      <c r="R12" s="79"/>
    </row>
    <row r="13" spans="1:18" ht="21.75" customHeight="1">
      <c r="A13" s="7" t="s">
        <v>35</v>
      </c>
      <c r="C13" s="18">
        <v>10755550</v>
      </c>
      <c r="E13" s="18">
        <v>87513758707</v>
      </c>
      <c r="G13" s="22">
        <v>-60619286519</v>
      </c>
      <c r="I13" s="18">
        <f t="shared" si="0"/>
        <v>26894472188</v>
      </c>
      <c r="K13" s="18">
        <v>10755550</v>
      </c>
      <c r="M13" s="18">
        <v>87513758707</v>
      </c>
      <c r="O13" s="22">
        <v>-40021535990</v>
      </c>
      <c r="Q13" s="63">
        <f t="shared" si="1"/>
        <v>47492222717</v>
      </c>
      <c r="R13" s="63"/>
    </row>
    <row r="14" spans="1:18" ht="21.75" customHeight="1">
      <c r="A14" s="7" t="s">
        <v>19</v>
      </c>
      <c r="C14" s="18">
        <v>18700697</v>
      </c>
      <c r="E14" s="18">
        <v>269064038876</v>
      </c>
      <c r="G14" s="22">
        <v>-277225353697</v>
      </c>
      <c r="I14" s="22">
        <f t="shared" si="0"/>
        <v>-8161314821</v>
      </c>
      <c r="K14" s="18">
        <v>18700697</v>
      </c>
      <c r="M14" s="18">
        <v>269064038876</v>
      </c>
      <c r="O14" s="22">
        <v>-202800503041</v>
      </c>
      <c r="Q14" s="63">
        <f t="shared" si="1"/>
        <v>66263535835</v>
      </c>
      <c r="R14" s="63"/>
    </row>
    <row r="15" spans="1:18" ht="21.75" customHeight="1">
      <c r="A15" s="7" t="s">
        <v>37</v>
      </c>
      <c r="C15" s="18">
        <v>83676665</v>
      </c>
      <c r="E15" s="18">
        <v>2006001040209</v>
      </c>
      <c r="G15" s="22">
        <v>-1605799944579</v>
      </c>
      <c r="I15" s="18">
        <f t="shared" si="0"/>
        <v>400201095630</v>
      </c>
      <c r="K15" s="18">
        <v>83676665</v>
      </c>
      <c r="M15" s="18">
        <v>2006001040209</v>
      </c>
      <c r="O15" s="22">
        <v>-1337691207594</v>
      </c>
      <c r="Q15" s="63">
        <f t="shared" si="1"/>
        <v>668309832615</v>
      </c>
      <c r="R15" s="63"/>
    </row>
    <row r="16" spans="1:18" ht="21.75" customHeight="1">
      <c r="A16" s="7" t="s">
        <v>43</v>
      </c>
      <c r="C16" s="18">
        <v>17330000</v>
      </c>
      <c r="E16" s="18">
        <v>74114928521</v>
      </c>
      <c r="G16" s="22">
        <v>-79766168720</v>
      </c>
      <c r="I16" s="22">
        <f t="shared" si="0"/>
        <v>-5651240199</v>
      </c>
      <c r="K16" s="18">
        <v>17330000</v>
      </c>
      <c r="M16" s="18">
        <v>74114928521</v>
      </c>
      <c r="O16" s="22">
        <v>-79766168720</v>
      </c>
      <c r="Q16" s="79">
        <f t="shared" si="1"/>
        <v>-5651240199</v>
      </c>
      <c r="R16" s="79"/>
    </row>
    <row r="17" spans="1:18" ht="21.75" customHeight="1">
      <c r="A17" s="7" t="s">
        <v>23</v>
      </c>
      <c r="C17" s="18">
        <v>239491903</v>
      </c>
      <c r="E17" s="18">
        <v>772332049416</v>
      </c>
      <c r="G17" s="22">
        <v>-677907179985</v>
      </c>
      <c r="I17" s="18">
        <f t="shared" si="0"/>
        <v>94424869431</v>
      </c>
      <c r="K17" s="18">
        <v>239491903</v>
      </c>
      <c r="M17" s="18">
        <v>772332049416</v>
      </c>
      <c r="O17" s="22">
        <v>-549506628070</v>
      </c>
      <c r="Q17" s="63">
        <f t="shared" si="1"/>
        <v>222825421346</v>
      </c>
      <c r="R17" s="63"/>
    </row>
    <row r="18" spans="1:18" ht="21.75" customHeight="1">
      <c r="A18" s="7" t="s">
        <v>36</v>
      </c>
      <c r="C18" s="18">
        <v>49120475</v>
      </c>
      <c r="E18" s="18">
        <v>134524535489</v>
      </c>
      <c r="G18" s="22">
        <v>-139933964766</v>
      </c>
      <c r="I18" s="22">
        <f t="shared" si="0"/>
        <v>-5409429277</v>
      </c>
      <c r="K18" s="18">
        <v>49120475</v>
      </c>
      <c r="M18" s="18">
        <v>134524535489</v>
      </c>
      <c r="O18" s="22">
        <v>-107633366567</v>
      </c>
      <c r="Q18" s="63">
        <f t="shared" si="1"/>
        <v>26891168922</v>
      </c>
      <c r="R18" s="63"/>
    </row>
    <row r="19" spans="1:18" ht="21.75" customHeight="1">
      <c r="A19" s="7" t="s">
        <v>32</v>
      </c>
      <c r="C19" s="18">
        <v>386540608</v>
      </c>
      <c r="E19" s="18">
        <v>1238875056593</v>
      </c>
      <c r="G19" s="22">
        <v>-990006762149</v>
      </c>
      <c r="I19" s="18">
        <f t="shared" si="0"/>
        <v>248868294444</v>
      </c>
      <c r="K19" s="18">
        <v>386540608</v>
      </c>
      <c r="M19" s="18">
        <v>1238875056593</v>
      </c>
      <c r="O19" s="22">
        <v>-713571943754</v>
      </c>
      <c r="Q19" s="63">
        <f t="shared" si="1"/>
        <v>525303112839</v>
      </c>
      <c r="R19" s="63"/>
    </row>
    <row r="20" spans="1:18" ht="21.75" customHeight="1">
      <c r="A20" s="7" t="s">
        <v>28</v>
      </c>
      <c r="C20" s="18">
        <v>158266170</v>
      </c>
      <c r="E20" s="18">
        <v>453853612542</v>
      </c>
      <c r="G20" s="22">
        <v>-210845626366</v>
      </c>
      <c r="I20" s="18">
        <f t="shared" si="0"/>
        <v>243007986176</v>
      </c>
      <c r="K20" s="18">
        <v>158266170</v>
      </c>
      <c r="M20" s="18">
        <v>453853612542</v>
      </c>
      <c r="O20" s="22">
        <v>-219859881508</v>
      </c>
      <c r="Q20" s="63">
        <f t="shared" si="1"/>
        <v>233993731034</v>
      </c>
      <c r="R20" s="63"/>
    </row>
    <row r="21" spans="1:18" ht="21.75" customHeight="1">
      <c r="A21" s="7" t="s">
        <v>30</v>
      </c>
      <c r="C21" s="18">
        <v>42640000</v>
      </c>
      <c r="E21" s="18">
        <v>137085672672</v>
      </c>
      <c r="G21" s="22">
        <v>-113222313439</v>
      </c>
      <c r="I21" s="18">
        <f t="shared" si="0"/>
        <v>23863359233</v>
      </c>
      <c r="K21" s="18">
        <v>42640000</v>
      </c>
      <c r="M21" s="18">
        <v>137085672672</v>
      </c>
      <c r="O21" s="22">
        <v>-89105687230</v>
      </c>
      <c r="Q21" s="63">
        <f t="shared" si="1"/>
        <v>47979985442</v>
      </c>
      <c r="R21" s="63"/>
    </row>
    <row r="22" spans="1:18" ht="21.75" customHeight="1">
      <c r="A22" s="7" t="s">
        <v>33</v>
      </c>
      <c r="C22" s="18">
        <v>32123813</v>
      </c>
      <c r="E22" s="18">
        <v>139933427112</v>
      </c>
      <c r="G22" s="22">
        <v>-103115774133</v>
      </c>
      <c r="I22" s="18">
        <f t="shared" si="0"/>
        <v>36817652979</v>
      </c>
      <c r="K22" s="18">
        <v>32123813</v>
      </c>
      <c r="M22" s="18">
        <v>139933427112</v>
      </c>
      <c r="O22" s="22">
        <v>-107952472635</v>
      </c>
      <c r="Q22" s="63">
        <f t="shared" si="1"/>
        <v>31980954477</v>
      </c>
      <c r="R22" s="63"/>
    </row>
    <row r="23" spans="1:18" ht="21.75" customHeight="1">
      <c r="A23" s="7" t="s">
        <v>34</v>
      </c>
      <c r="C23" s="18">
        <v>43670000</v>
      </c>
      <c r="E23" s="18">
        <v>308526908008</v>
      </c>
      <c r="G23" s="22">
        <v>-229950327576</v>
      </c>
      <c r="I23" s="18">
        <f t="shared" si="0"/>
        <v>78576580432</v>
      </c>
      <c r="K23" s="18">
        <v>43670000</v>
      </c>
      <c r="M23" s="18">
        <v>308526908008</v>
      </c>
      <c r="O23" s="22">
        <v>-254545117764</v>
      </c>
      <c r="Q23" s="63">
        <f t="shared" si="1"/>
        <v>53981790244</v>
      </c>
      <c r="R23" s="63"/>
    </row>
    <row r="24" spans="1:18" ht="21.75" customHeight="1">
      <c r="A24" s="7" t="s">
        <v>24</v>
      </c>
      <c r="C24" s="18">
        <v>30738295</v>
      </c>
      <c r="E24" s="18">
        <v>128407896394</v>
      </c>
      <c r="G24" s="22">
        <v>-88757002020</v>
      </c>
      <c r="I24" s="18">
        <f t="shared" si="0"/>
        <v>39650894374</v>
      </c>
      <c r="K24" s="18">
        <v>30738295</v>
      </c>
      <c r="M24" s="18">
        <v>128407896394</v>
      </c>
      <c r="O24" s="22">
        <v>-74066480902</v>
      </c>
      <c r="Q24" s="63">
        <f t="shared" si="1"/>
        <v>54341415492</v>
      </c>
      <c r="R24" s="63"/>
    </row>
    <row r="25" spans="1:18" ht="21.75" customHeight="1">
      <c r="A25" s="7" t="s">
        <v>48</v>
      </c>
      <c r="C25" s="18">
        <v>3830000</v>
      </c>
      <c r="E25" s="18">
        <v>24208510417</v>
      </c>
      <c r="G25" s="22">
        <v>-21538973494</v>
      </c>
      <c r="I25" s="18">
        <f t="shared" si="0"/>
        <v>2669536923</v>
      </c>
      <c r="K25" s="18">
        <v>3830000</v>
      </c>
      <c r="M25" s="18">
        <v>24208510417</v>
      </c>
      <c r="O25" s="22">
        <v>-21538973494</v>
      </c>
      <c r="Q25" s="63">
        <f t="shared" si="1"/>
        <v>2669536923</v>
      </c>
      <c r="R25" s="63"/>
    </row>
    <row r="26" spans="1:18" ht="21.75" customHeight="1">
      <c r="A26" s="7" t="s">
        <v>25</v>
      </c>
      <c r="C26" s="18">
        <v>1085</v>
      </c>
      <c r="E26" s="18">
        <v>32233791</v>
      </c>
      <c r="G26" s="22">
        <v>-22501210</v>
      </c>
      <c r="I26" s="18">
        <f t="shared" si="0"/>
        <v>9732581</v>
      </c>
      <c r="K26" s="18">
        <v>1085</v>
      </c>
      <c r="M26" s="18">
        <v>32233791</v>
      </c>
      <c r="O26" s="22">
        <v>-15330968</v>
      </c>
      <c r="Q26" s="63">
        <f t="shared" si="1"/>
        <v>16902823</v>
      </c>
      <c r="R26" s="63"/>
    </row>
    <row r="27" spans="1:18" ht="21.75" customHeight="1">
      <c r="A27" s="7" t="s">
        <v>31</v>
      </c>
      <c r="C27" s="18">
        <v>14430000</v>
      </c>
      <c r="E27" s="18">
        <v>122136430533</v>
      </c>
      <c r="G27" s="22">
        <v>-111758847522</v>
      </c>
      <c r="I27" s="18">
        <f t="shared" si="0"/>
        <v>10377583011</v>
      </c>
      <c r="K27" s="18">
        <v>14430000</v>
      </c>
      <c r="M27" s="18">
        <v>122136430533</v>
      </c>
      <c r="O27" s="22">
        <v>-83380984710</v>
      </c>
      <c r="Q27" s="63">
        <f t="shared" si="1"/>
        <v>38755445823</v>
      </c>
      <c r="R27" s="63"/>
    </row>
    <row r="28" spans="1:18" ht="21.75" customHeight="1">
      <c r="A28" s="7" t="s">
        <v>21</v>
      </c>
      <c r="C28" s="18">
        <v>342500</v>
      </c>
      <c r="E28" s="18">
        <v>1008682145</v>
      </c>
      <c r="G28" s="22">
        <v>-781320840</v>
      </c>
      <c r="I28" s="18">
        <f t="shared" si="0"/>
        <v>227361305</v>
      </c>
      <c r="K28" s="18">
        <v>342500</v>
      </c>
      <c r="M28" s="18">
        <v>1008682145</v>
      </c>
      <c r="O28" s="22">
        <v>-654216014</v>
      </c>
      <c r="Q28" s="63">
        <f t="shared" si="1"/>
        <v>354466131</v>
      </c>
      <c r="R28" s="63"/>
    </row>
    <row r="29" spans="1:18" ht="21.75" customHeight="1">
      <c r="A29" s="7" t="s">
        <v>20</v>
      </c>
      <c r="C29" s="18">
        <v>837498</v>
      </c>
      <c r="E29" s="18">
        <v>4121879736</v>
      </c>
      <c r="G29" s="22">
        <v>-3581714045</v>
      </c>
      <c r="I29" s="18">
        <f t="shared" si="0"/>
        <v>540165691</v>
      </c>
      <c r="K29" s="18">
        <v>837498</v>
      </c>
      <c r="M29" s="18">
        <v>4121879736</v>
      </c>
      <c r="O29" s="22">
        <v>-3905813460</v>
      </c>
      <c r="Q29" s="63">
        <f t="shared" si="1"/>
        <v>216066276</v>
      </c>
      <c r="R29" s="63"/>
    </row>
    <row r="30" spans="1:18" ht="21.75" customHeight="1">
      <c r="A30" s="7" t="s">
        <v>39</v>
      </c>
      <c r="C30" s="18">
        <v>1228500</v>
      </c>
      <c r="E30" s="18">
        <v>9691079375</v>
      </c>
      <c r="G30" s="22">
        <v>-9361948377</v>
      </c>
      <c r="I30" s="18">
        <f t="shared" si="0"/>
        <v>329130998</v>
      </c>
      <c r="K30" s="18">
        <v>1228500</v>
      </c>
      <c r="M30" s="18">
        <v>9691079375</v>
      </c>
      <c r="O30" s="22">
        <v>-10276201124</v>
      </c>
      <c r="Q30" s="79">
        <f t="shared" si="1"/>
        <v>-585121749</v>
      </c>
      <c r="R30" s="79"/>
    </row>
    <row r="31" spans="1:18" ht="21.75" customHeight="1">
      <c r="A31" s="7" t="s">
        <v>47</v>
      </c>
      <c r="C31" s="18">
        <v>2742000</v>
      </c>
      <c r="E31" s="18">
        <v>3890690567</v>
      </c>
      <c r="G31" s="22">
        <v>-10616550524</v>
      </c>
      <c r="I31" s="22">
        <f t="shared" si="0"/>
        <v>-6725859957</v>
      </c>
      <c r="K31" s="18">
        <v>2742000</v>
      </c>
      <c r="M31" s="18">
        <v>3890690567</v>
      </c>
      <c r="O31" s="22">
        <v>-10616550524</v>
      </c>
      <c r="Q31" s="79">
        <f t="shared" si="1"/>
        <v>-6725859957</v>
      </c>
      <c r="R31" s="79"/>
    </row>
    <row r="32" spans="1:18" ht="21.75" customHeight="1">
      <c r="A32" s="7" t="s">
        <v>41</v>
      </c>
      <c r="C32" s="18">
        <v>13115430</v>
      </c>
      <c r="E32" s="18">
        <v>63495538855</v>
      </c>
      <c r="G32" s="22">
        <v>-32379601444</v>
      </c>
      <c r="I32" s="18">
        <f t="shared" si="0"/>
        <v>31115937411</v>
      </c>
      <c r="K32" s="18">
        <v>13115430</v>
      </c>
      <c r="M32" s="18">
        <v>63495538855</v>
      </c>
      <c r="O32" s="22">
        <v>-32379601444</v>
      </c>
      <c r="Q32" s="63">
        <f>M32+O32+5206921885</f>
        <v>36322859296</v>
      </c>
      <c r="R32" s="63"/>
    </row>
    <row r="33" spans="1:18" ht="21.75" customHeight="1">
      <c r="A33" s="9" t="s">
        <v>61</v>
      </c>
      <c r="C33" s="19">
        <v>2742000</v>
      </c>
      <c r="E33" s="19">
        <v>2005623588</v>
      </c>
      <c r="G33" s="22">
        <v>-2005623588</v>
      </c>
      <c r="I33" s="18">
        <f t="shared" si="0"/>
        <v>0</v>
      </c>
      <c r="K33" s="19">
        <v>2742000</v>
      </c>
      <c r="M33" s="19">
        <v>2005623588</v>
      </c>
      <c r="O33" s="22">
        <v>-2005623588</v>
      </c>
      <c r="Q33" s="83">
        <f t="shared" si="1"/>
        <v>0</v>
      </c>
      <c r="R33" s="83"/>
    </row>
    <row r="34" spans="1:18" ht="21.75" customHeight="1" thickBot="1">
      <c r="A34" s="12" t="s">
        <v>49</v>
      </c>
      <c r="C34" s="29">
        <f>SUM(C8:C33)</f>
        <v>1441227194</v>
      </c>
      <c r="E34" s="29">
        <f>SUM(E8:E33)</f>
        <v>7145188238082</v>
      </c>
      <c r="G34" s="43">
        <f>SUM(G8:G33)</f>
        <v>-5780180194648</v>
      </c>
      <c r="I34" s="35">
        <f>SUM(I8:I33)</f>
        <v>1365008043434</v>
      </c>
      <c r="K34" s="29">
        <f>SUM(K8:K33)</f>
        <v>1441227194</v>
      </c>
      <c r="M34" s="27">
        <f>SUM(M8:M33)</f>
        <v>7145188238082</v>
      </c>
      <c r="O34" s="43">
        <f>SUM(O8:O33)</f>
        <v>-4687698576064</v>
      </c>
      <c r="Q34" s="66">
        <f>SUM(Q8:R33)</f>
        <v>2462696583903</v>
      </c>
      <c r="R34" s="66"/>
    </row>
    <row r="35" spans="1:18" ht="13.5" thickTop="1"/>
    <row r="37" spans="1:18">
      <c r="I37" s="23"/>
    </row>
    <row r="39" spans="1:18">
      <c r="I39" s="23"/>
      <c r="Q39" s="23"/>
    </row>
    <row r="41" spans="1:18">
      <c r="Q41" s="23"/>
    </row>
  </sheetData>
  <mergeCells count="3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33:R33"/>
    <mergeCell ref="Q34:R34"/>
    <mergeCell ref="Q28:R28"/>
    <mergeCell ref="Q29:R29"/>
    <mergeCell ref="Q30:R30"/>
    <mergeCell ref="Q31:R31"/>
    <mergeCell ref="Q32:R32"/>
  </mergeCells>
  <pageMargins left="0.39" right="0.39" top="0.39" bottom="0.39" header="0" footer="0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اوراق مشتقه</vt:lpstr>
      <vt:lpstr>سپرده</vt:lpstr>
      <vt:lpstr>درآمد</vt:lpstr>
      <vt:lpstr>درآمد سپرده بانکی</vt:lpstr>
      <vt:lpstr>سایر درآمدها</vt:lpstr>
      <vt:lpstr>درآمد سود سهام</vt:lpstr>
      <vt:lpstr>درآمد سرمایه گذاری در سهام</vt:lpstr>
      <vt:lpstr>سود سپرده بانکی</vt:lpstr>
      <vt:lpstr>درآمد ناشی از فروش</vt:lpstr>
      <vt:lpstr>درآمد ناشی از تغییر قیمت اوراق</vt:lpstr>
      <vt:lpstr>'اوراق مشتقه'!Print_Area</vt:lpstr>
      <vt:lpstr>درآمد!Print_Area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KarAmooz</cp:lastModifiedBy>
  <cp:lastPrinted>2026-09-30T09:25:01Z</cp:lastPrinted>
  <dcterms:created xsi:type="dcterms:W3CDTF">2026-09-29T20:21:36Z</dcterms:created>
  <dcterms:modified xsi:type="dcterms:W3CDTF">2026-09-30T11:38:00Z</dcterms:modified>
</cp:coreProperties>
</file>