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official\صندوق\Bakhshi Sanaye Surena\رویین\گزارشات قانونی و عملکرد\صورت وضعیت پرتفوی\1405\14050631\"/>
    </mc:Choice>
  </mc:AlternateContent>
  <xr:revisionPtr revIDLastSave="0" documentId="13_ncr:1_{7B2B4988-6818-4DB5-AD79-2FA59A21CF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درآمد سود سهام" sheetId="15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3">درآمد!$A$1:$K$11</definedName>
    <definedName name="_xlnm.Print_Area" localSheetId="5">'درآمد سپرده بانکی'!$A$1:$K$11</definedName>
    <definedName name="_xlnm.Print_Area" localSheetId="4">'درآمد سرمایه گذاری در سهام'!$A$1:$X$39</definedName>
    <definedName name="_xlnm.Print_Area" localSheetId="7">'درآمد سود سهام'!$A$1:$T$19</definedName>
    <definedName name="_xlnm.Print_Area" localSheetId="10">'درآمد ناشی از تغییر قیمت اوراق'!$A$1:$S$28</definedName>
    <definedName name="_xlnm.Print_Area" localSheetId="9">'درآمد ناشی از فروش'!$A$1:$S$34</definedName>
    <definedName name="_xlnm.Print_Area" localSheetId="6">'سایر درآمدها'!$A$1:$G$11</definedName>
    <definedName name="_xlnm.Print_Area" localSheetId="2">سپرده!$A$1:$M$12</definedName>
    <definedName name="_xlnm.Print_Area" localSheetId="1">سهام!$A$1:$AC$31</definedName>
    <definedName name="_xlnm.Print_Area" localSheetId="8">'سود سپرده بانکی'!$A$1:$N$11</definedName>
    <definedName name="_xlnm.Print_Area" localSheetId="0">'صورت وضعیت'!$A$1:$C$6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8" l="1"/>
  <c r="J10" i="8"/>
  <c r="J9" i="8"/>
  <c r="J8" i="8"/>
  <c r="Q28" i="21"/>
  <c r="O28" i="21"/>
  <c r="M28" i="21"/>
  <c r="K28" i="21"/>
  <c r="Q27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8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8" i="21"/>
  <c r="G28" i="21"/>
  <c r="E28" i="21"/>
  <c r="C28" i="21"/>
  <c r="U37" i="9" a="1"/>
  <c r="S37" i="9" a="1"/>
  <c r="S39" i="9" s="1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8" i="19"/>
  <c r="O34" i="19"/>
  <c r="M34" i="19"/>
  <c r="K34" i="19"/>
  <c r="G34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8" i="19"/>
  <c r="F8" i="8"/>
  <c r="F11" i="8" s="1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8" i="9"/>
  <c r="U9" i="9"/>
  <c r="Q39" i="9"/>
  <c r="N39" i="9"/>
  <c r="J38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9" i="9"/>
  <c r="H39" i="9"/>
  <c r="F39" i="9"/>
  <c r="D39" i="9"/>
  <c r="S19" i="15"/>
  <c r="S9" i="15"/>
  <c r="S10" i="15"/>
  <c r="S11" i="15"/>
  <c r="S12" i="15"/>
  <c r="S13" i="15"/>
  <c r="S14" i="15"/>
  <c r="S15" i="15"/>
  <c r="S16" i="15"/>
  <c r="S17" i="15"/>
  <c r="S18" i="15"/>
  <c r="S8" i="15"/>
  <c r="Q19" i="15"/>
  <c r="O19" i="15"/>
  <c r="O18" i="15"/>
  <c r="O9" i="15"/>
  <c r="O10" i="15"/>
  <c r="O11" i="15"/>
  <c r="O12" i="15"/>
  <c r="O13" i="15"/>
  <c r="O14" i="15"/>
  <c r="O15" i="15"/>
  <c r="O16" i="15"/>
  <c r="O17" i="15"/>
  <c r="O8" i="15"/>
  <c r="M19" i="15"/>
  <c r="K19" i="15"/>
  <c r="I19" i="15"/>
  <c r="M8" i="15"/>
  <c r="I8" i="15"/>
  <c r="F9" i="8"/>
  <c r="H10" i="13"/>
  <c r="H9" i="13"/>
  <c r="H8" i="13"/>
  <c r="D10" i="13"/>
  <c r="D9" i="13"/>
  <c r="D8" i="13"/>
  <c r="M9" i="18"/>
  <c r="M10" i="18"/>
  <c r="M8" i="18"/>
  <c r="M11" i="18"/>
  <c r="K11" i="18"/>
  <c r="I11" i="18"/>
  <c r="G11" i="18"/>
  <c r="E11" i="18"/>
  <c r="C11" i="18"/>
  <c r="G9" i="18"/>
  <c r="G10" i="18"/>
  <c r="G8" i="18"/>
  <c r="F10" i="8"/>
  <c r="F11" i="14"/>
  <c r="D11" i="14"/>
  <c r="J10" i="7"/>
  <c r="L10" i="7" s="1"/>
  <c r="J11" i="7"/>
  <c r="J9" i="7"/>
  <c r="L11" i="7"/>
  <c r="H12" i="7"/>
  <c r="F12" i="7"/>
  <c r="D12" i="7"/>
  <c r="AB31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9" i="2"/>
  <c r="Z31" i="2"/>
  <c r="X31" i="2"/>
  <c r="T31" i="2"/>
  <c r="R31" i="2"/>
  <c r="P31" i="2"/>
  <c r="N31" i="2"/>
  <c r="L31" i="2"/>
  <c r="J31" i="2"/>
  <c r="H31" i="2"/>
  <c r="F31" i="2"/>
  <c r="I28" i="21" l="1"/>
  <c r="U39" i="9"/>
  <c r="Q34" i="19"/>
  <c r="H9" i="8"/>
  <c r="H10" i="8"/>
  <c r="H8" i="8"/>
  <c r="H11" i="13"/>
  <c r="D11" i="13"/>
  <c r="L9" i="7"/>
  <c r="L12" i="7" s="1"/>
  <c r="J12" i="7"/>
  <c r="H11" i="8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<sst xmlns="http://schemas.openxmlformats.org/spreadsheetml/2006/main" count="302" uniqueCount="113">
  <si>
    <t>صندوق سرمایه گذاری بخشی صنایع سورنا</t>
  </si>
  <si>
    <t>صورت وضعیت پرتفوی امگا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</si>
  <si>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</si>
  <si>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</si>
  <si>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</si>
  <si>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</si>
  <si>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</si>
  <si>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</si>
  <si>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</si>
  <si>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</si>
  <si>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</si>
  <si>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</si>
  <si>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</si>
  <si>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</si>
  <si>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</si>
  <si>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</si>
  <si>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</si>
  <si>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</si>
  <si>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</si>
  <si>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ترانسفو</t>
  </si>
  <si>
    <t>برق و انرژی پیوندگستر پارس</t>
  </si>
  <si>
    <t>بورس انرژی ایران</t>
  </si>
  <si>
    <t>بورس کالای ایران</t>
  </si>
  <si>
    <t>توسعه مسیر برق گیلان</t>
  </si>
  <si>
    <t>توسعه مولد نیروگاهی جهرم</t>
  </si>
  <si>
    <t>تولید انرژی برق شمس پاسارگاد</t>
  </si>
  <si>
    <t>تولید برق عسلویه  مپنا</t>
  </si>
  <si>
    <t>تولید نیروی برق دماوند</t>
  </si>
  <si>
    <t>سرمایه گذاری نیروگاهی ایران</t>
  </si>
  <si>
    <t>سرمایه‌گذاری‌نیرو</t>
  </si>
  <si>
    <t>گروه مپنا (سهامی عام)</t>
  </si>
  <si>
    <t>مبین انرژی خلیج فارس</t>
  </si>
  <si>
    <t>مدیریت انرژی امید  تابان هور</t>
  </si>
  <si>
    <t>مدیریت نیروگاهی ایرانیان مپنا</t>
  </si>
  <si>
    <t>مولد نیروگاهی تجارت فارس</t>
  </si>
  <si>
    <t>نیروگاه زاگرس کوثر</t>
  </si>
  <si>
    <t>آلومینیوم‌ایران‌</t>
  </si>
  <si>
    <t>تولید نیروی برق سبز منجیل</t>
  </si>
  <si>
    <t>ملی‌ صنایع‌ مس‌ ایران‌</t>
  </si>
  <si>
    <t>فجر انرژی خلیج فارس</t>
  </si>
  <si>
    <t>صنعت غذایی کورش</t>
  </si>
  <si>
    <t>جمع</t>
  </si>
  <si>
    <t>نام سهام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</si>
  <si>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</si>
  <si>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</si>
  <si>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</si>
  <si>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</si>
  <si>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</si>
  <si>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</si>
  <si>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خاورمیانه نیایش</t>
  </si>
  <si>
    <t>سپرده کوتاه مدت بانک گردشگری نیاوران</t>
  </si>
  <si>
    <t>سپرده کوتاه مدت بانک ملی بورس اوراق بهادار</t>
  </si>
  <si>
    <t>صورت وضعیت درآمدها امگا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</si>
  <si>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</si>
  <si>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</si>
  <si>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</si>
  <si>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</si>
  <si>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</si>
  <si>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</si>
  <si>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</si>
  <si>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</si>
  <si>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سپرده بانکی و گواهی سپرده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</si>
  <si>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</si>
  <si>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</si>
  <si>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</si>
  <si>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</si>
  <si>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</si>
  <si>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</si>
  <si>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</si>
  <si>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</si>
  <si>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</si>
  <si>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</si>
  <si>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تولید برق ماهتاب کهنوج</t>
  </si>
  <si>
    <t>نیروترانس‌</t>
  </si>
  <si>
    <t>گواهی تولید برق تجدیدپذیر</t>
  </si>
  <si>
    <t>تولید نیروی برق آبادان</t>
  </si>
  <si>
    <t>سرمایه گذاری تامین اجتماعی</t>
  </si>
  <si>
    <t>شمش طلا GoldBar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</si>
  <si>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</si>
  <si>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</si>
  <si>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</si>
  <si>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</si>
  <si>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</si>
  <si>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</si>
  <si>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</si>
  <si>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</si>
  <si>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</si>
  <si>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</si>
  <si>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</si>
  <si>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</si>
  <si>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</si>
  <si>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</si>
  <si>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</si>
  <si>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1405/06/29</t>
  </si>
  <si>
    <t>1405/04/22</t>
  </si>
  <si>
    <t>1405/04/27</t>
  </si>
  <si>
    <t>1405/04/31</t>
  </si>
  <si>
    <t>1405/04/29</t>
  </si>
  <si>
    <t>1405/04/07</t>
  </si>
  <si>
    <t>1405/04/02</t>
  </si>
  <si>
    <t>1405/04/08</t>
  </si>
  <si>
    <t>1405/05/04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</si>
  <si>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</si>
  <si>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</si>
  <si>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</si>
  <si>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</si>
  <si>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</si>
  <si>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</si>
  <si>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</si>
  <si>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</si>
  <si>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</si>
  <si>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گروه مپنا</t>
  </si>
  <si>
    <t>صندوق س.بخشی صنایع سورنا3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</si>
</sst>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8" fontId="4" fillId="0" borderId="7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  <xf numFmtId="4" fontId="5" fillId="0" borderId="0" xfId="0" applyNumberFormat="1" applyFont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38" fontId="4" fillId="2" borderId="7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top"/>
    </xf>
    <xf numFmtId="3" fontId="4" fillId="2" borderId="5" xfId="0" applyNumberFormat="1" applyFont="1" applyFill="1" applyBorder="1" applyAlignment="1">
      <alignment horizontal="right" vertical="top"/>
    </xf>
    <xf numFmtId="4" fontId="4" fillId="2" borderId="7" xfId="0" applyNumberFormat="1" applyFont="1" applyFill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5" fillId="0" borderId="2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8" fontId="5" fillId="0" borderId="0" xfId="0" applyNumberFormat="1" applyFont="1" applyAlignment="1">
      <alignment vertical="center"/>
    </xf>
    <xf numFmtId="3" fontId="4" fillId="0" borderId="9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4" fillId="0" borderId="7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90" zoomScaleNormal="100" zoomScaleSheetLayoutView="90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53.25" customHeight="1" x14ac:dyDescent="0.2">
      <c r="A1" s="56" t="s">
        <v>0</v>
      </c>
      <c r="B1" s="56"/>
      <c r="C1" s="56"/>
    </row>
    <row r="2" spans="1:3" ht="57.75" customHeight="1" x14ac:dyDescent="0.2">
      <c r="A2" s="56" t="s">
        <v>1</v>
      </c>
      <c r="B2" s="56"/>
      <c r="C2" s="56"/>
    </row>
    <row r="3" spans="1:3" ht="87" customHeight="1" x14ac:dyDescent="0.2">
      <c r="A3" s="56" t="s">
        <v>2</v>
      </c>
      <c r="B3" s="56"/>
      <c r="C3" s="56"/>
    </row>
    <row r="4" spans="1:3" ht="7.35" customHeight="1" x14ac:dyDescent="0.2"/>
    <row r="5" spans="1:3" ht="123.6" customHeight="1" x14ac:dyDescent="0.2">
      <c r="B5" s="62"/>
    </row>
    <row r="6" spans="1:3" ht="123.6" customHeight="1" x14ac:dyDescent="0.2">
      <c r="B6" s="6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AE33"/>
  <sheetViews>
    <sheetView rightToLeft="1" topLeftCell="A16" zoomScaleNormal="100" workbookViewId="0">
      <selection activeCell="Z35" sqref="Z35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5.5703125" customWidth="1"/>
    <col min="7" max="7" width="1.28515625" customWidth="1"/>
    <col min="8" max="8" width="23.42578125" customWidth="1"/>
    <col min="9" max="9" width="1.28515625" hidden="1" customWidth="1"/>
    <col min="10" max="10" width="23.42578125" customWidth="1"/>
    <col min="11" max="11" width="1.28515625" customWidth="1"/>
    <col min="12" max="12" width="14.28515625" customWidth="1"/>
    <col min="13" max="13" width="1.28515625" customWidth="1"/>
    <col min="14" max="14" width="17.140625" customWidth="1"/>
    <col min="15" max="15" width="1.28515625" customWidth="1"/>
    <col min="16" max="16" width="14.28515625" customWidth="1"/>
    <col min="17" max="17" width="1.28515625" customWidth="1"/>
    <col min="18" max="18" width="18.8554687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9.42578125" customWidth="1"/>
    <col min="25" max="25" width="1.28515625" customWidth="1"/>
    <col min="26" max="26" width="23" customWidth="1"/>
    <col min="27" max="27" width="1.28515625" customWidth="1"/>
    <col min="28" max="28" width="19.85546875" customWidth="1"/>
    <col min="29" max="29" width="0.28515625" customWidth="1"/>
    <col min="31" max="31" width="17.7109375" customWidth="1"/>
  </cols>
  <sheetData>
    <row r="1" spans="1:31" ht="29.1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</row>
    <row r="2" spans="1:31" ht="21.75" customHeight="1" x14ac:dyDescent="0.2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31" ht="21.75" customHeight="1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31" ht="14.45" customHeight="1" x14ac:dyDescent="0.2">
      <c r="A4" s="1" t="s">
        <v>3</v>
      </c>
      <c r="B4" s="57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</row>
    <row r="5" spans="1:31" ht="14.45" customHeight="1" x14ac:dyDescent="0.2">
      <c r="A5" s="57" t="s">
        <v>5</v>
      </c>
      <c r="B5" s="57"/>
      <c r="C5" s="57" t="s">
        <v>6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</row>
    <row r="6" spans="1:31" ht="14.45" customHeight="1" x14ac:dyDescent="0.2">
      <c r="F6" s="58" t="s">
        <v>7</v>
      </c>
      <c r="G6" s="58"/>
      <c r="H6" s="58"/>
      <c r="I6" s="58"/>
      <c r="J6" s="58"/>
      <c r="L6" s="58" t="s">
        <v>8</v>
      </c>
      <c r="M6" s="58"/>
      <c r="N6" s="58"/>
      <c r="O6" s="58"/>
      <c r="P6" s="58"/>
      <c r="Q6" s="58"/>
      <c r="R6" s="58"/>
      <c r="T6" s="58" t="s">
        <v>9</v>
      </c>
      <c r="U6" s="58"/>
      <c r="V6" s="58"/>
      <c r="W6" s="58"/>
      <c r="X6" s="58"/>
      <c r="Y6" s="58"/>
      <c r="Z6" s="58"/>
      <c r="AA6" s="58"/>
      <c r="AB6" s="58"/>
    </row>
    <row r="7" spans="1:31" ht="14.45" customHeight="1" x14ac:dyDescent="0.2">
      <c r="E7" s="59" t="s">
        <v>13</v>
      </c>
      <c r="F7" s="59"/>
      <c r="G7" s="3"/>
      <c r="H7" s="67" t="s">
        <v>14</v>
      </c>
      <c r="I7" s="3"/>
      <c r="J7" s="67" t="s">
        <v>15</v>
      </c>
      <c r="L7" s="66" t="s">
        <v>10</v>
      </c>
      <c r="M7" s="66"/>
      <c r="N7" s="66"/>
      <c r="O7" s="3"/>
      <c r="P7" s="66" t="s">
        <v>11</v>
      </c>
      <c r="Q7" s="66"/>
      <c r="R7" s="66"/>
      <c r="T7" s="67" t="s">
        <v>13</v>
      </c>
      <c r="U7" s="3"/>
      <c r="V7" s="67" t="s">
        <v>17</v>
      </c>
      <c r="W7" s="3"/>
      <c r="X7" s="67" t="s">
        <v>14</v>
      </c>
      <c r="Y7" s="3"/>
      <c r="Z7" s="67" t="s">
        <v>15</v>
      </c>
      <c r="AA7" s="3"/>
      <c r="AB7" s="67" t="s">
        <v>18</v>
      </c>
    </row>
    <row r="8" spans="1:31" ht="14.45" customHeight="1" x14ac:dyDescent="0.2">
      <c r="A8" s="58" t="s">
        <v>12</v>
      </c>
      <c r="B8" s="58"/>
      <c r="C8" s="58"/>
      <c r="E8" s="60"/>
      <c r="F8" s="60"/>
      <c r="H8" s="60"/>
      <c r="J8" s="60"/>
      <c r="L8" s="4" t="s">
        <v>13</v>
      </c>
      <c r="M8" s="3"/>
      <c r="N8" s="4" t="s">
        <v>14</v>
      </c>
      <c r="P8" s="21" t="s">
        <v>13</v>
      </c>
      <c r="Q8" s="3"/>
      <c r="R8" s="4" t="s">
        <v>16</v>
      </c>
      <c r="T8" s="60"/>
      <c r="V8" s="60"/>
      <c r="X8" s="60"/>
      <c r="Z8" s="60"/>
      <c r="AB8" s="61"/>
    </row>
    <row r="9" spans="1:31" ht="21.75" customHeight="1" x14ac:dyDescent="0.2">
      <c r="A9" s="53" t="s">
        <v>19</v>
      </c>
      <c r="B9" s="53"/>
      <c r="C9" s="53"/>
      <c r="E9" s="65">
        <v>15095883</v>
      </c>
      <c r="F9" s="65"/>
      <c r="H9" s="16">
        <v>42383014770</v>
      </c>
      <c r="J9" s="16">
        <v>46585286573.9151</v>
      </c>
      <c r="L9" s="16">
        <v>7500000</v>
      </c>
      <c r="N9" s="16">
        <v>24947298203</v>
      </c>
      <c r="P9" s="19">
        <v>-10134757</v>
      </c>
      <c r="R9" s="16">
        <v>32966486474</v>
      </c>
      <c r="T9" s="16">
        <v>12461126</v>
      </c>
      <c r="V9" s="16">
        <v>3550</v>
      </c>
      <c r="X9" s="16">
        <v>37796730932</v>
      </c>
      <c r="Z9" s="16">
        <v>43895045310.871002</v>
      </c>
      <c r="AB9" s="25">
        <f>(Z9/3540636297020)*100</f>
        <v>1.2397501925802308</v>
      </c>
    </row>
    <row r="10" spans="1:31" ht="21.75" customHeight="1" x14ac:dyDescent="0.2">
      <c r="A10" s="54" t="s">
        <v>20</v>
      </c>
      <c r="B10" s="54"/>
      <c r="C10" s="54"/>
      <c r="E10" s="63">
        <v>10825759</v>
      </c>
      <c r="F10" s="63"/>
      <c r="H10" s="17">
        <v>158821260664</v>
      </c>
      <c r="J10" s="17">
        <v>206784960746.40201</v>
      </c>
      <c r="L10" s="17">
        <v>139706</v>
      </c>
      <c r="N10" s="17">
        <v>2494632582</v>
      </c>
      <c r="P10" s="19">
        <v>-2893713</v>
      </c>
      <c r="R10" s="17">
        <v>54449532945</v>
      </c>
      <c r="T10" s="17">
        <v>8071752</v>
      </c>
      <c r="V10" s="17">
        <v>17880</v>
      </c>
      <c r="X10" s="17">
        <v>118792739388</v>
      </c>
      <c r="Z10" s="17">
        <v>143207309543.875</v>
      </c>
      <c r="AB10" s="25">
        <f t="shared" ref="AB10:AB30" si="0">(Z10/3540636297020)*100</f>
        <v>4.0446772142172973</v>
      </c>
    </row>
    <row r="11" spans="1:31" ht="21.75" customHeight="1" x14ac:dyDescent="0.2">
      <c r="A11" s="54" t="s">
        <v>21</v>
      </c>
      <c r="B11" s="54"/>
      <c r="C11" s="54"/>
      <c r="E11" s="63">
        <v>8109833</v>
      </c>
      <c r="F11" s="63"/>
      <c r="H11" s="17">
        <v>134675416708</v>
      </c>
      <c r="J11" s="17">
        <v>181302154115.202</v>
      </c>
      <c r="L11" s="17">
        <v>1500000</v>
      </c>
      <c r="N11" s="17">
        <v>36854920494</v>
      </c>
      <c r="P11" s="19">
        <v>-9609833</v>
      </c>
      <c r="R11" s="17">
        <v>230598714869</v>
      </c>
      <c r="T11" s="17">
        <v>0</v>
      </c>
      <c r="V11" s="17"/>
      <c r="X11" s="17">
        <v>0</v>
      </c>
      <c r="Z11" s="17">
        <v>0</v>
      </c>
      <c r="AB11" s="25">
        <f t="shared" si="0"/>
        <v>0</v>
      </c>
      <c r="AE11" s="24"/>
    </row>
    <row r="12" spans="1:31" ht="21.75" customHeight="1" x14ac:dyDescent="0.2">
      <c r="A12" s="54" t="s">
        <v>22</v>
      </c>
      <c r="B12" s="54"/>
      <c r="C12" s="54"/>
      <c r="E12" s="63">
        <v>7871433</v>
      </c>
      <c r="F12" s="63"/>
      <c r="H12" s="17">
        <v>65527677819</v>
      </c>
      <c r="J12" s="17">
        <v>72013610507.230194</v>
      </c>
      <c r="L12" s="17">
        <v>0</v>
      </c>
      <c r="N12" s="17">
        <v>0</v>
      </c>
      <c r="P12" s="19">
        <v>-6008096</v>
      </c>
      <c r="R12" s="17">
        <v>53988566261</v>
      </c>
      <c r="T12" s="17">
        <v>1863337</v>
      </c>
      <c r="V12" s="17">
        <v>10850</v>
      </c>
      <c r="X12" s="17">
        <v>15511806625</v>
      </c>
      <c r="Z12" s="17">
        <v>20060927444.141499</v>
      </c>
      <c r="AB12" s="25">
        <f t="shared" si="0"/>
        <v>0.56659102379495774</v>
      </c>
    </row>
    <row r="13" spans="1:31" ht="21.75" customHeight="1" x14ac:dyDescent="0.2">
      <c r="A13" s="54" t="s">
        <v>23</v>
      </c>
      <c r="B13" s="54"/>
      <c r="C13" s="54"/>
      <c r="E13" s="63">
        <v>5525858</v>
      </c>
      <c r="F13" s="63"/>
      <c r="H13" s="17">
        <v>107249687159</v>
      </c>
      <c r="J13" s="17">
        <v>146454752672.69901</v>
      </c>
      <c r="L13" s="17">
        <v>613669</v>
      </c>
      <c r="N13" s="17">
        <v>17414602462</v>
      </c>
      <c r="P13" s="19">
        <v>-763363</v>
      </c>
      <c r="R13" s="17">
        <v>20622750781</v>
      </c>
      <c r="T13" s="17">
        <v>5376164</v>
      </c>
      <c r="V13" s="17">
        <v>26100</v>
      </c>
      <c r="X13" s="17">
        <v>109719915364</v>
      </c>
      <c r="Z13" s="17">
        <v>139233223184.508</v>
      </c>
      <c r="AB13" s="25">
        <f t="shared" si="0"/>
        <v>3.9324350626381634</v>
      </c>
    </row>
    <row r="14" spans="1:31" ht="21.75" customHeight="1" x14ac:dyDescent="0.2">
      <c r="A14" s="54" t="s">
        <v>24</v>
      </c>
      <c r="B14" s="54"/>
      <c r="C14" s="54"/>
      <c r="E14" s="63">
        <v>13206504</v>
      </c>
      <c r="F14" s="63"/>
      <c r="H14" s="17">
        <v>32367383728</v>
      </c>
      <c r="J14" s="17">
        <v>42851445957.7416</v>
      </c>
      <c r="L14" s="17">
        <v>32328626</v>
      </c>
      <c r="N14" s="17">
        <v>107329552722</v>
      </c>
      <c r="P14" s="19">
        <v>-1620621</v>
      </c>
      <c r="R14" s="17">
        <v>5285699519</v>
      </c>
      <c r="T14" s="17">
        <v>43914509</v>
      </c>
      <c r="V14" s="17">
        <v>3040</v>
      </c>
      <c r="X14" s="17">
        <v>135207956716</v>
      </c>
      <c r="Z14" s="17">
        <v>132468151530.10699</v>
      </c>
      <c r="AB14" s="25">
        <f t="shared" si="0"/>
        <v>3.7413656873370384</v>
      </c>
    </row>
    <row r="15" spans="1:31" ht="21.75" customHeight="1" x14ac:dyDescent="0.2">
      <c r="A15" s="54" t="s">
        <v>25</v>
      </c>
      <c r="B15" s="54"/>
      <c r="C15" s="54"/>
      <c r="E15" s="63">
        <v>6511121</v>
      </c>
      <c r="F15" s="63"/>
      <c r="H15" s="17">
        <v>38644604325</v>
      </c>
      <c r="J15" s="17">
        <v>75655851305.985703</v>
      </c>
      <c r="L15" s="17">
        <v>0</v>
      </c>
      <c r="N15" s="17">
        <v>0</v>
      </c>
      <c r="P15" s="19">
        <v>-510908</v>
      </c>
      <c r="R15" s="17">
        <v>5949693774</v>
      </c>
      <c r="T15" s="17">
        <v>6000213</v>
      </c>
      <c r="V15" s="17">
        <v>11510</v>
      </c>
      <c r="X15" s="17">
        <v>35612278939</v>
      </c>
      <c r="Z15" s="17">
        <v>68528598878.900101</v>
      </c>
      <c r="AB15" s="25">
        <f t="shared" si="0"/>
        <v>1.9354882323433686</v>
      </c>
    </row>
    <row r="16" spans="1:31" ht="21.75" customHeight="1" x14ac:dyDescent="0.2">
      <c r="A16" s="54" t="s">
        <v>26</v>
      </c>
      <c r="B16" s="54"/>
      <c r="C16" s="54"/>
      <c r="E16" s="63">
        <v>27980862</v>
      </c>
      <c r="F16" s="63"/>
      <c r="H16" s="17">
        <v>147232976970</v>
      </c>
      <c r="J16" s="17">
        <v>185744972876.79099</v>
      </c>
      <c r="L16" s="17">
        <v>702663</v>
      </c>
      <c r="N16" s="17">
        <v>6375663948</v>
      </c>
      <c r="P16" s="19">
        <v>-9583525</v>
      </c>
      <c r="R16" s="17">
        <v>73266824198</v>
      </c>
      <c r="T16" s="17">
        <v>19100000</v>
      </c>
      <c r="V16" s="17">
        <v>8180</v>
      </c>
      <c r="X16" s="17">
        <v>103060402661</v>
      </c>
      <c r="Z16" s="17">
        <v>155030280260</v>
      </c>
      <c r="AB16" s="25">
        <f t="shared" si="0"/>
        <v>4.3785994170167175</v>
      </c>
    </row>
    <row r="17" spans="1:28" ht="21.75" customHeight="1" x14ac:dyDescent="0.2">
      <c r="A17" s="54" t="s">
        <v>27</v>
      </c>
      <c r="B17" s="54"/>
      <c r="C17" s="54"/>
      <c r="E17" s="63">
        <v>31196866</v>
      </c>
      <c r="F17" s="63"/>
      <c r="H17" s="17">
        <v>299565107133</v>
      </c>
      <c r="J17" s="17">
        <v>412330113487.922</v>
      </c>
      <c r="L17" s="17">
        <v>0</v>
      </c>
      <c r="N17" s="17">
        <v>0</v>
      </c>
      <c r="P17" s="19">
        <v>-5217000</v>
      </c>
      <c r="R17" s="17">
        <v>69345943254</v>
      </c>
      <c r="T17" s="17">
        <v>25979866</v>
      </c>
      <c r="V17" s="17">
        <v>13060</v>
      </c>
      <c r="X17" s="17">
        <v>249469332647</v>
      </c>
      <c r="Z17" s="17">
        <v>336674283763.80902</v>
      </c>
      <c r="AB17" s="25">
        <f t="shared" si="0"/>
        <v>9.5088638177034213</v>
      </c>
    </row>
    <row r="18" spans="1:28" ht="21.75" customHeight="1" x14ac:dyDescent="0.2">
      <c r="A18" s="54" t="s">
        <v>28</v>
      </c>
      <c r="B18" s="54"/>
      <c r="C18" s="54"/>
      <c r="E18" s="63">
        <v>500000</v>
      </c>
      <c r="F18" s="63"/>
      <c r="H18" s="17">
        <v>11260694702</v>
      </c>
      <c r="J18" s="17">
        <v>13564330900</v>
      </c>
      <c r="L18" s="17">
        <v>597506</v>
      </c>
      <c r="N18" s="17">
        <v>20336543366</v>
      </c>
      <c r="P18" s="19">
        <v>0</v>
      </c>
      <c r="R18" s="17">
        <v>0</v>
      </c>
      <c r="T18" s="17">
        <v>1097506</v>
      </c>
      <c r="V18" s="17">
        <v>45790</v>
      </c>
      <c r="X18" s="17">
        <v>31597238068</v>
      </c>
      <c r="Z18" s="17">
        <v>49866330138.009804</v>
      </c>
      <c r="AB18" s="25">
        <f t="shared" si="0"/>
        <v>1.4084002409391818</v>
      </c>
    </row>
    <row r="19" spans="1:28" ht="21.75" customHeight="1" x14ac:dyDescent="0.2">
      <c r="A19" s="54" t="s">
        <v>29</v>
      </c>
      <c r="B19" s="54"/>
      <c r="C19" s="54"/>
      <c r="E19" s="63">
        <v>24835592</v>
      </c>
      <c r="F19" s="63"/>
      <c r="H19" s="17">
        <v>70648721485</v>
      </c>
      <c r="J19" s="17">
        <v>63728382891.750198</v>
      </c>
      <c r="L19" s="17">
        <v>1800000</v>
      </c>
      <c r="N19" s="17">
        <v>6870253683</v>
      </c>
      <c r="P19" s="19">
        <v>0</v>
      </c>
      <c r="R19" s="17">
        <v>0</v>
      </c>
      <c r="T19" s="17">
        <v>26635592</v>
      </c>
      <c r="V19" s="17">
        <v>3820</v>
      </c>
      <c r="X19" s="17">
        <v>77518975168</v>
      </c>
      <c r="Z19" s="17">
        <v>100961449698.069</v>
      </c>
      <c r="AB19" s="25">
        <f t="shared" si="0"/>
        <v>2.851505809366635</v>
      </c>
    </row>
    <row r="20" spans="1:28" ht="21.75" customHeight="1" x14ac:dyDescent="0.2">
      <c r="A20" s="54" t="s">
        <v>30</v>
      </c>
      <c r="B20" s="54"/>
      <c r="C20" s="54"/>
      <c r="E20" s="63">
        <v>14455410</v>
      </c>
      <c r="F20" s="63"/>
      <c r="H20" s="17">
        <v>272672970235</v>
      </c>
      <c r="J20" s="17">
        <v>421990762006.19397</v>
      </c>
      <c r="L20" s="17">
        <v>13099002</v>
      </c>
      <c r="N20" s="17">
        <v>2709867473</v>
      </c>
      <c r="P20" s="19">
        <v>-1516412</v>
      </c>
      <c r="R20" s="17">
        <v>46858074336</v>
      </c>
      <c r="T20" s="17">
        <v>26038000</v>
      </c>
      <c r="V20" s="17">
        <v>16750</v>
      </c>
      <c r="X20" s="17">
        <v>246778698212</v>
      </c>
      <c r="Z20" s="17">
        <v>432765164855</v>
      </c>
      <c r="AB20" s="25">
        <f t="shared" si="0"/>
        <v>12.222807669323158</v>
      </c>
    </row>
    <row r="21" spans="1:28" ht="21.75" customHeight="1" x14ac:dyDescent="0.2">
      <c r="A21" s="54" t="s">
        <v>31</v>
      </c>
      <c r="B21" s="54"/>
      <c r="C21" s="54"/>
      <c r="E21" s="63">
        <v>1102489</v>
      </c>
      <c r="F21" s="63"/>
      <c r="H21" s="17">
        <v>16101748782</v>
      </c>
      <c r="J21" s="17">
        <v>10154199466.598499</v>
      </c>
      <c r="L21" s="17">
        <v>7696541</v>
      </c>
      <c r="N21" s="17">
        <v>96481066712</v>
      </c>
      <c r="P21" s="19">
        <v>0</v>
      </c>
      <c r="R21" s="17">
        <v>0</v>
      </c>
      <c r="T21" s="17">
        <v>8799030</v>
      </c>
      <c r="V21" s="17">
        <v>12080</v>
      </c>
      <c r="X21" s="17">
        <v>112582815494</v>
      </c>
      <c r="Z21" s="17">
        <v>105470643057.048</v>
      </c>
      <c r="AB21" s="25">
        <f t="shared" si="0"/>
        <v>2.9788612613449756</v>
      </c>
    </row>
    <row r="22" spans="1:28" ht="21.75" customHeight="1" x14ac:dyDescent="0.2">
      <c r="A22" s="54" t="s">
        <v>32</v>
      </c>
      <c r="B22" s="54"/>
      <c r="C22" s="54"/>
      <c r="E22" s="63">
        <v>74252557</v>
      </c>
      <c r="F22" s="63"/>
      <c r="H22" s="17">
        <v>154446757882</v>
      </c>
      <c r="J22" s="17">
        <v>201289893494.353</v>
      </c>
      <c r="L22" s="17">
        <v>40811068</v>
      </c>
      <c r="N22" s="17">
        <v>115107008667</v>
      </c>
      <c r="P22" s="19">
        <v>-30004860</v>
      </c>
      <c r="R22" s="17">
        <v>71584579269</v>
      </c>
      <c r="T22" s="17">
        <v>85058765</v>
      </c>
      <c r="V22" s="17">
        <v>2397</v>
      </c>
      <c r="X22" s="17">
        <v>199266661296</v>
      </c>
      <c r="Z22" s="17">
        <v>202309822009.48001</v>
      </c>
      <c r="AB22" s="25">
        <f t="shared" si="0"/>
        <v>5.7139396717972817</v>
      </c>
    </row>
    <row r="23" spans="1:28" ht="21.75" customHeight="1" x14ac:dyDescent="0.2">
      <c r="A23" s="54" t="s">
        <v>33</v>
      </c>
      <c r="B23" s="54"/>
      <c r="C23" s="54"/>
      <c r="E23" s="63">
        <v>28592776</v>
      </c>
      <c r="F23" s="63"/>
      <c r="H23" s="17">
        <v>618471850565</v>
      </c>
      <c r="J23" s="17">
        <v>1081247538900.33</v>
      </c>
      <c r="L23" s="17">
        <v>3290</v>
      </c>
      <c r="N23" s="17">
        <v>139831837</v>
      </c>
      <c r="P23" s="19">
        <v>-3567175</v>
      </c>
      <c r="R23" s="17">
        <v>148727365334</v>
      </c>
      <c r="T23" s="17">
        <v>25028891</v>
      </c>
      <c r="V23" s="17">
        <v>41000</v>
      </c>
      <c r="X23" s="17">
        <v>541448622434</v>
      </c>
      <c r="Z23" s="17">
        <v>1018252124575.37</v>
      </c>
      <c r="AB23" s="25">
        <f t="shared" si="0"/>
        <v>28.759015023158085</v>
      </c>
    </row>
    <row r="24" spans="1:28" ht="21.75" customHeight="1" x14ac:dyDescent="0.2">
      <c r="A24" s="54" t="s">
        <v>34</v>
      </c>
      <c r="B24" s="54"/>
      <c r="C24" s="54"/>
      <c r="E24" s="63">
        <v>26651168</v>
      </c>
      <c r="F24" s="63"/>
      <c r="H24" s="17">
        <v>153603447778</v>
      </c>
      <c r="J24" s="17">
        <v>238535293331.66699</v>
      </c>
      <c r="L24" s="17">
        <v>1430000</v>
      </c>
      <c r="N24" s="17">
        <v>14089855312</v>
      </c>
      <c r="P24" s="19">
        <v>-8588119</v>
      </c>
      <c r="R24" s="17">
        <v>80541968957</v>
      </c>
      <c r="T24" s="17">
        <v>19493049</v>
      </c>
      <c r="V24" s="17">
        <v>8590</v>
      </c>
      <c r="X24" s="17">
        <v>117086821843</v>
      </c>
      <c r="Z24" s="17">
        <v>166150938811.26599</v>
      </c>
      <c r="AB24" s="25">
        <f t="shared" si="0"/>
        <v>4.6926858585025526</v>
      </c>
    </row>
    <row r="25" spans="1:28" ht="21.75" customHeight="1" x14ac:dyDescent="0.2">
      <c r="A25" s="54" t="s">
        <v>35</v>
      </c>
      <c r="B25" s="54"/>
      <c r="C25" s="54"/>
      <c r="E25" s="63">
        <v>17641838</v>
      </c>
      <c r="F25" s="63"/>
      <c r="H25" s="17">
        <v>102045231618</v>
      </c>
      <c r="J25" s="17">
        <v>128665179453.11099</v>
      </c>
      <c r="L25" s="17">
        <v>0</v>
      </c>
      <c r="N25" s="17">
        <v>0</v>
      </c>
      <c r="P25" s="19">
        <v>-7189552</v>
      </c>
      <c r="R25" s="17">
        <v>61311471221</v>
      </c>
      <c r="T25" s="17">
        <v>10452286</v>
      </c>
      <c r="V25" s="17">
        <v>7750</v>
      </c>
      <c r="X25" s="17">
        <v>60458890154</v>
      </c>
      <c r="Z25" s="17">
        <v>80379046176.455002</v>
      </c>
      <c r="AB25" s="25">
        <f t="shared" si="0"/>
        <v>2.2701864702710797</v>
      </c>
    </row>
    <row r="26" spans="1:28" ht="21.75" customHeight="1" x14ac:dyDescent="0.2">
      <c r="A26" s="54" t="s">
        <v>36</v>
      </c>
      <c r="B26" s="54"/>
      <c r="C26" s="54"/>
      <c r="E26" s="63">
        <v>0</v>
      </c>
      <c r="F26" s="63"/>
      <c r="H26" s="17">
        <v>0</v>
      </c>
      <c r="J26" s="17">
        <v>0</v>
      </c>
      <c r="L26" s="17">
        <v>5028462</v>
      </c>
      <c r="N26" s="17">
        <v>78116451509</v>
      </c>
      <c r="P26" s="19">
        <v>-100000</v>
      </c>
      <c r="R26" s="17">
        <v>1496343164</v>
      </c>
      <c r="T26" s="17">
        <v>4928462</v>
      </c>
      <c r="V26" s="17">
        <v>14500</v>
      </c>
      <c r="X26" s="17">
        <v>76552341491</v>
      </c>
      <c r="Z26" s="17">
        <v>70910292336.729996</v>
      </c>
      <c r="AB26" s="25">
        <f t="shared" si="0"/>
        <v>2.0027556175824133</v>
      </c>
    </row>
    <row r="27" spans="1:28" ht="21.75" customHeight="1" x14ac:dyDescent="0.2">
      <c r="A27" s="54" t="s">
        <v>37</v>
      </c>
      <c r="B27" s="54"/>
      <c r="C27" s="54"/>
      <c r="E27" s="63">
        <v>0</v>
      </c>
      <c r="F27" s="63"/>
      <c r="H27" s="17">
        <v>0</v>
      </c>
      <c r="J27" s="17">
        <v>0</v>
      </c>
      <c r="L27" s="17">
        <v>3558900</v>
      </c>
      <c r="N27" s="17">
        <v>85400582984</v>
      </c>
      <c r="P27" s="19">
        <v>0</v>
      </c>
      <c r="R27" s="17">
        <v>0</v>
      </c>
      <c r="T27" s="17">
        <v>3558900</v>
      </c>
      <c r="V27" s="17">
        <v>28680</v>
      </c>
      <c r="X27" s="17">
        <v>85400582984</v>
      </c>
      <c r="Z27" s="17">
        <v>101280256682.03999</v>
      </c>
      <c r="AB27" s="25">
        <f t="shared" si="0"/>
        <v>2.860510037907118</v>
      </c>
    </row>
    <row r="28" spans="1:28" ht="21.75" customHeight="1" x14ac:dyDescent="0.2">
      <c r="A28" s="54" t="s">
        <v>38</v>
      </c>
      <c r="B28" s="54"/>
      <c r="C28" s="54"/>
      <c r="E28" s="63">
        <v>0</v>
      </c>
      <c r="F28" s="63"/>
      <c r="H28" s="17">
        <v>0</v>
      </c>
      <c r="J28" s="17">
        <v>0</v>
      </c>
      <c r="L28" s="17">
        <v>2050000</v>
      </c>
      <c r="N28" s="17">
        <v>53231932934</v>
      </c>
      <c r="P28" s="19">
        <v>-500000</v>
      </c>
      <c r="R28" s="17">
        <v>13150689208</v>
      </c>
      <c r="T28" s="17">
        <v>1550000</v>
      </c>
      <c r="V28" s="17">
        <v>24160</v>
      </c>
      <c r="X28" s="17">
        <v>40299271150</v>
      </c>
      <c r="Z28" s="17">
        <v>37158526960</v>
      </c>
      <c r="AB28" s="25">
        <f t="shared" si="0"/>
        <v>1.0494872628198135</v>
      </c>
    </row>
    <row r="29" spans="1:28" ht="21.75" customHeight="1" x14ac:dyDescent="0.2">
      <c r="A29" s="54" t="s">
        <v>39</v>
      </c>
      <c r="B29" s="54"/>
      <c r="C29" s="54"/>
      <c r="E29" s="63">
        <v>0</v>
      </c>
      <c r="F29" s="63"/>
      <c r="H29" s="17">
        <v>0</v>
      </c>
      <c r="J29" s="17">
        <v>0</v>
      </c>
      <c r="L29" s="17">
        <v>100000</v>
      </c>
      <c r="N29" s="17">
        <v>1217234087</v>
      </c>
      <c r="P29" s="19">
        <v>0</v>
      </c>
      <c r="R29" s="17">
        <v>0</v>
      </c>
      <c r="T29" s="17">
        <v>100000</v>
      </c>
      <c r="V29" s="17">
        <v>10700</v>
      </c>
      <c r="X29" s="17">
        <v>1217234087</v>
      </c>
      <c r="Z29" s="17">
        <v>1061728900</v>
      </c>
      <c r="AB29" s="25">
        <f t="shared" si="0"/>
        <v>2.9986951805629151E-2</v>
      </c>
    </row>
    <row r="30" spans="1:28" ht="21.75" customHeight="1" x14ac:dyDescent="0.2">
      <c r="A30" s="55" t="s">
        <v>40</v>
      </c>
      <c r="B30" s="55"/>
      <c r="C30" s="55"/>
      <c r="D30" s="10"/>
      <c r="E30" s="63">
        <v>0</v>
      </c>
      <c r="F30" s="64"/>
      <c r="H30" s="18">
        <v>0</v>
      </c>
      <c r="J30" s="18">
        <v>0</v>
      </c>
      <c r="L30" s="18">
        <v>100000</v>
      </c>
      <c r="N30" s="18">
        <v>2132666318</v>
      </c>
      <c r="P30" s="19">
        <v>-100000</v>
      </c>
      <c r="R30" s="18">
        <v>2173071300</v>
      </c>
      <c r="T30" s="18">
        <v>0</v>
      </c>
      <c r="V30" s="18"/>
      <c r="X30" s="18">
        <v>0</v>
      </c>
      <c r="Z30" s="18">
        <v>0</v>
      </c>
      <c r="AB30" s="25">
        <f t="shared" si="0"/>
        <v>0</v>
      </c>
    </row>
    <row r="31" spans="1:28" ht="21.75" customHeight="1" thickBot="1" x14ac:dyDescent="0.25">
      <c r="A31" s="52" t="s">
        <v>41</v>
      </c>
      <c r="B31" s="52"/>
      <c r="C31" s="52"/>
      <c r="D31" s="52"/>
      <c r="F31" s="20">
        <f>SUM(E9:F30)</f>
        <v>314355949</v>
      </c>
      <c r="H31" s="20">
        <f>SUM(H9:H30)</f>
        <v>2425718552323</v>
      </c>
      <c r="J31" s="20">
        <f>SUM(J9:J30)</f>
        <v>3528898728687.8921</v>
      </c>
      <c r="L31" s="20">
        <f>SUM(L9:L30)</f>
        <v>119059433</v>
      </c>
      <c r="N31" s="26">
        <f>SUM(N9:N30)</f>
        <v>671249965293</v>
      </c>
      <c r="O31" s="27"/>
      <c r="P31" s="28">
        <f>SUM(P9:P30)</f>
        <v>-97907934</v>
      </c>
      <c r="Q31" s="27"/>
      <c r="R31" s="26">
        <f>SUM(R9:R30)</f>
        <v>972317774864</v>
      </c>
      <c r="S31" s="27"/>
      <c r="T31" s="26">
        <f>SUM(T9:T30)</f>
        <v>335507448</v>
      </c>
      <c r="U31" s="27"/>
      <c r="V31" s="29"/>
      <c r="W31" s="27"/>
      <c r="X31" s="30">
        <f>SUM(X9:X30)</f>
        <v>2395379315653</v>
      </c>
      <c r="Y31" s="27"/>
      <c r="Z31" s="26">
        <f>SUM(Z9:Z30)</f>
        <v>3405664144115.6797</v>
      </c>
      <c r="AA31" s="27"/>
      <c r="AB31" s="31">
        <f>SUM(AB9:AB30)</f>
        <v>96.187912522449125</v>
      </c>
    </row>
    <row r="32" spans="1:28" ht="13.5" thickTop="1" x14ac:dyDescent="0.2"/>
    <row r="33" spans="26:26" x14ac:dyDescent="0.2">
      <c r="Z33" s="24"/>
    </row>
  </sheetData>
  <mergeCells count="65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H7:H8"/>
    <mergeCell ref="J7:J8"/>
    <mergeCell ref="T7:T8"/>
    <mergeCell ref="V7:V8"/>
    <mergeCell ref="X7:X8"/>
    <mergeCell ref="Z7:Z8"/>
    <mergeCell ref="AB7:AB8"/>
    <mergeCell ref="A8:C8"/>
    <mergeCell ref="A9:C9"/>
    <mergeCell ref="E9:F9"/>
    <mergeCell ref="A10:C10"/>
    <mergeCell ref="E10:F10"/>
    <mergeCell ref="E7:F8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D31"/>
  </mergeCells>
  <pageMargins left="0.39" right="0.39" top="0.39" bottom="0.39" header="0" footer="0"/>
  <pageSetup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P13"/>
  <sheetViews>
    <sheetView rightToLeft="1" workbookViewId="0">
      <selection activeCell="L12" sqref="L1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20.140625" customWidth="1"/>
    <col min="5" max="5" width="1.28515625" customWidth="1"/>
    <col min="6" max="6" width="16.7109375" customWidth="1"/>
    <col min="7" max="7" width="1.28515625" customWidth="1"/>
    <col min="8" max="8" width="19.5703125" customWidth="1"/>
    <col min="9" max="9" width="1.28515625" customWidth="1"/>
    <col min="10" max="10" width="16.7109375" customWidth="1"/>
    <col min="11" max="11" width="1.28515625" customWidth="1"/>
    <col min="12" max="12" width="19.42578125" customWidth="1"/>
    <col min="13" max="13" width="0.28515625" customWidth="1"/>
    <col min="16" max="16" width="17.140625" customWidth="1"/>
  </cols>
  <sheetData>
    <row r="1" spans="1:16" ht="29.1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6" ht="21.75" customHeight="1" x14ac:dyDescent="0.2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6" ht="21.75" customHeight="1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6" ht="14.45" customHeight="1" x14ac:dyDescent="0.2"/>
    <row r="5" spans="1:16" ht="14.45" customHeight="1" x14ac:dyDescent="0.2">
      <c r="A5" s="1" t="s">
        <v>43</v>
      </c>
      <c r="B5" s="57" t="s">
        <v>44</v>
      </c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6" ht="14.45" customHeight="1" x14ac:dyDescent="0.2">
      <c r="D6" s="2" t="s">
        <v>7</v>
      </c>
      <c r="F6" s="58" t="s">
        <v>8</v>
      </c>
      <c r="G6" s="58"/>
      <c r="H6" s="58"/>
      <c r="J6" s="2" t="s">
        <v>9</v>
      </c>
    </row>
    <row r="7" spans="1:16" ht="14.45" customHeight="1" x14ac:dyDescent="0.2">
      <c r="D7" s="67" t="s">
        <v>46</v>
      </c>
      <c r="F7" s="67" t="s">
        <v>47</v>
      </c>
      <c r="G7" s="3"/>
      <c r="H7" s="67" t="s">
        <v>48</v>
      </c>
      <c r="J7" s="67" t="s">
        <v>46</v>
      </c>
      <c r="L7" s="68" t="s">
        <v>18</v>
      </c>
    </row>
    <row r="8" spans="1:16" ht="14.45" customHeight="1" x14ac:dyDescent="0.2">
      <c r="A8" s="58" t="s">
        <v>45</v>
      </c>
      <c r="B8" s="58"/>
      <c r="D8" s="60"/>
      <c r="F8" s="60"/>
      <c r="H8" s="61"/>
      <c r="J8" s="61"/>
      <c r="L8" s="61"/>
    </row>
    <row r="9" spans="1:16" ht="21.75" customHeight="1" x14ac:dyDescent="0.2">
      <c r="A9" s="53" t="s">
        <v>49</v>
      </c>
      <c r="B9" s="53"/>
      <c r="D9" s="16">
        <v>1327580603</v>
      </c>
      <c r="F9" s="16">
        <v>323561869148</v>
      </c>
      <c r="H9" s="19">
        <v>-291917375124</v>
      </c>
      <c r="J9" s="17">
        <f>D9+F9+H9</f>
        <v>32972074627</v>
      </c>
      <c r="L9" s="25">
        <f>(J9/3540636297020)*100</f>
        <v>0.93124715054045981</v>
      </c>
    </row>
    <row r="10" spans="1:16" ht="21.75" customHeight="1" x14ac:dyDescent="0.2">
      <c r="A10" s="54" t="s">
        <v>50</v>
      </c>
      <c r="B10" s="54"/>
      <c r="D10" s="17">
        <v>2450902</v>
      </c>
      <c r="F10" s="17">
        <v>10363</v>
      </c>
      <c r="H10" s="17">
        <v>0</v>
      </c>
      <c r="J10" s="17">
        <f t="shared" ref="J10:J11" si="0">D10+F10+H10</f>
        <v>2461265</v>
      </c>
      <c r="L10" s="25">
        <f t="shared" ref="L10:L11" si="1">(J10/3540636297020)*100</f>
        <v>6.9514764961076063E-5</v>
      </c>
    </row>
    <row r="11" spans="1:16" ht="21.75" customHeight="1" x14ac:dyDescent="0.2">
      <c r="A11" s="55" t="s">
        <v>51</v>
      </c>
      <c r="B11" s="55"/>
      <c r="D11" s="18">
        <v>5534254</v>
      </c>
      <c r="F11" s="18">
        <v>23247</v>
      </c>
      <c r="H11" s="19">
        <v>-60000</v>
      </c>
      <c r="J11" s="17">
        <f t="shared" si="0"/>
        <v>5497501</v>
      </c>
      <c r="L11" s="25">
        <f t="shared" si="1"/>
        <v>1.5526872965254885E-4</v>
      </c>
    </row>
    <row r="12" spans="1:16" ht="21.75" customHeight="1" thickBot="1" x14ac:dyDescent="0.25">
      <c r="A12" s="52" t="s">
        <v>41</v>
      </c>
      <c r="B12" s="52"/>
      <c r="D12" s="20">
        <f>SUM(D9:D11)</f>
        <v>1335565759</v>
      </c>
      <c r="F12" s="20">
        <f>SUM(F9:F11)</f>
        <v>323561902758</v>
      </c>
      <c r="H12" s="22">
        <f>SUM(H9:H11)</f>
        <v>-291917435124</v>
      </c>
      <c r="J12" s="36">
        <f>SUM(J9:J11)</f>
        <v>32980033393</v>
      </c>
      <c r="L12" s="47">
        <f>SUM(L9:L11)</f>
        <v>0.93147193403507345</v>
      </c>
      <c r="P12" s="24"/>
    </row>
    <row r="13" spans="1:16" ht="13.5" thickTop="1" x14ac:dyDescent="0.2"/>
  </sheetData>
  <mergeCells count="15">
    <mergeCell ref="D7:D8"/>
    <mergeCell ref="F7:F8"/>
    <mergeCell ref="H7:H8"/>
    <mergeCell ref="J7:J8"/>
    <mergeCell ref="L7:L8"/>
    <mergeCell ref="A1:L1"/>
    <mergeCell ref="A2:L2"/>
    <mergeCell ref="A3:L3"/>
    <mergeCell ref="B5:L5"/>
    <mergeCell ref="F6:H6"/>
    <mergeCell ref="A12:B12"/>
    <mergeCell ref="A8:B8"/>
    <mergeCell ref="A9:B9"/>
    <mergeCell ref="A10:B10"/>
    <mergeCell ref="A11:B11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6"/>
  <sheetViews>
    <sheetView rightToLeft="1" workbookViewId="0">
      <selection activeCell="F8" sqref="F8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7.8554687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21.75" customHeight="1" x14ac:dyDescent="0.2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21.75" customHeight="1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14.45" customHeight="1" x14ac:dyDescent="0.2"/>
    <row r="5" spans="1:10" ht="29.1" customHeight="1" x14ac:dyDescent="0.2">
      <c r="A5" s="1" t="s">
        <v>53</v>
      </c>
      <c r="B5" s="57" t="s">
        <v>54</v>
      </c>
      <c r="C5" s="57"/>
      <c r="D5" s="57"/>
      <c r="E5" s="57"/>
      <c r="F5" s="57"/>
      <c r="G5" s="57"/>
      <c r="H5" s="57"/>
      <c r="I5" s="57"/>
      <c r="J5" s="57"/>
    </row>
    <row r="6" spans="1:10" ht="14.45" customHeight="1" x14ac:dyDescent="0.2">
      <c r="D6" s="59" t="s">
        <v>56</v>
      </c>
      <c r="F6" s="59" t="s">
        <v>46</v>
      </c>
      <c r="H6" s="59" t="s">
        <v>57</v>
      </c>
      <c r="J6" s="59" t="s">
        <v>58</v>
      </c>
    </row>
    <row r="7" spans="1:10" ht="14.45" customHeight="1" x14ac:dyDescent="0.2">
      <c r="A7" s="58" t="s">
        <v>55</v>
      </c>
      <c r="B7" s="58"/>
      <c r="D7" s="60"/>
      <c r="F7" s="60"/>
      <c r="H7" s="61"/>
      <c r="J7" s="60"/>
    </row>
    <row r="8" spans="1:10" ht="21.75" customHeight="1" x14ac:dyDescent="0.2">
      <c r="A8" s="53" t="s">
        <v>59</v>
      </c>
      <c r="B8" s="53"/>
      <c r="D8" s="37" t="s">
        <v>60</v>
      </c>
      <c r="F8" s="51">
        <f>'درآمد سرمایه گذاری در سهام'!J39</f>
        <v>223553412421</v>
      </c>
      <c r="H8" s="25">
        <f>(F8/F11)*100</f>
        <v>99.501013978865444</v>
      </c>
      <c r="J8" s="33">
        <f>(F8/3540636297020)*100</f>
        <v>6.3139332500532523</v>
      </c>
    </row>
    <row r="9" spans="1:10" ht="21.75" customHeight="1" x14ac:dyDescent="0.2">
      <c r="A9" s="54" t="s">
        <v>61</v>
      </c>
      <c r="B9" s="54"/>
      <c r="D9" s="46" t="s">
        <v>60</v>
      </c>
      <c r="F9" s="49">
        <f>'درآمد سپرده بانکی'!D11</f>
        <v>49102</v>
      </c>
      <c r="H9" s="25">
        <f>F9/F11</f>
        <v>2.1854726955316659E-7</v>
      </c>
      <c r="J9" s="25">
        <f>(F9/3540636297020)*100</f>
        <v>1.3868128743222517E-6</v>
      </c>
    </row>
    <row r="10" spans="1:10" ht="21.75" customHeight="1" x14ac:dyDescent="0.2">
      <c r="A10" s="55" t="s">
        <v>62</v>
      </c>
      <c r="B10" s="55"/>
      <c r="D10" s="39" t="s">
        <v>63</v>
      </c>
      <c r="F10" s="50">
        <f>'سایر درآمدها'!D11</f>
        <v>1121045280</v>
      </c>
      <c r="H10" s="25">
        <f>(F10/F11)*100</f>
        <v>0.49896416640761088</v>
      </c>
      <c r="J10" s="45">
        <f>(F10/3540636297020)*100</f>
        <v>3.166225463325717E-2</v>
      </c>
    </row>
    <row r="11" spans="1:10" ht="21.75" customHeight="1" thickBot="1" x14ac:dyDescent="0.25">
      <c r="A11" s="52" t="s">
        <v>41</v>
      </c>
      <c r="B11" s="52"/>
      <c r="D11" s="13"/>
      <c r="F11" s="32">
        <f>SUM(F8:F10)</f>
        <v>224674506803</v>
      </c>
      <c r="H11" s="36">
        <f>SUM(H8:H10)</f>
        <v>99.999978363820333</v>
      </c>
      <c r="J11" s="34">
        <f>SUM(J8:J10)</f>
        <v>6.3455968914993841</v>
      </c>
    </row>
    <row r="12" spans="1:10" ht="13.5" thickTop="1" x14ac:dyDescent="0.2"/>
    <row r="16" spans="1:10" x14ac:dyDescent="0.2">
      <c r="H16" s="24"/>
    </row>
  </sheetData>
  <mergeCells count="13">
    <mergeCell ref="A11:B11"/>
    <mergeCell ref="A8:B8"/>
    <mergeCell ref="A9:B9"/>
    <mergeCell ref="A10:B10"/>
    <mergeCell ref="A1:J1"/>
    <mergeCell ref="A2:J2"/>
    <mergeCell ref="A3:J3"/>
    <mergeCell ref="B5:J5"/>
    <mergeCell ref="A7:B7"/>
    <mergeCell ref="D6:D7"/>
    <mergeCell ref="F6:F7"/>
    <mergeCell ref="H6:H7"/>
    <mergeCell ref="J6:J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AB40"/>
  <sheetViews>
    <sheetView rightToLeft="1" topLeftCell="A27" workbookViewId="0">
      <selection activeCell="F57" sqref="F57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.42578125" customWidth="1"/>
    <col min="5" max="5" width="1.28515625" customWidth="1"/>
    <col min="6" max="6" width="18.5703125" customWidth="1"/>
    <col min="7" max="7" width="1.28515625" customWidth="1"/>
    <col min="8" max="8" width="19.28515625" customWidth="1"/>
    <col min="9" max="9" width="1.28515625" customWidth="1"/>
    <col min="10" max="10" width="17.85546875" customWidth="1"/>
    <col min="11" max="11" width="1.28515625" customWidth="1"/>
    <col min="12" max="12" width="15.5703125" customWidth="1"/>
    <col min="13" max="13" width="1.28515625" customWidth="1"/>
    <col min="14" max="14" width="17.7109375" customWidth="1"/>
    <col min="15" max="16" width="1.28515625" customWidth="1"/>
    <col min="17" max="17" width="17.7109375" customWidth="1"/>
    <col min="18" max="18" width="1.28515625" customWidth="1"/>
    <col min="19" max="19" width="18" customWidth="1"/>
    <col min="20" max="20" width="1.28515625" customWidth="1"/>
    <col min="21" max="21" width="17.7109375" customWidth="1"/>
    <col min="22" max="22" width="1.28515625" customWidth="1"/>
    <col min="23" max="23" width="15.5703125" customWidth="1"/>
    <col min="24" max="24" width="0.28515625" customWidth="1"/>
    <col min="28" max="28" width="13.85546875" bestFit="1" customWidth="1"/>
  </cols>
  <sheetData>
    <row r="1" spans="1:28" ht="29.1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8" ht="21.75" customHeight="1" x14ac:dyDescent="0.2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spans="1:28" ht="21.75" customHeight="1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</row>
    <row r="4" spans="1:28" ht="14.45" customHeight="1" x14ac:dyDescent="0.2"/>
    <row r="5" spans="1:28" ht="14.45" customHeight="1" x14ac:dyDescent="0.2">
      <c r="A5" s="1" t="s">
        <v>64</v>
      </c>
      <c r="B5" s="57" t="s">
        <v>65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</row>
    <row r="6" spans="1:28" ht="14.45" customHeight="1" x14ac:dyDescent="0.2">
      <c r="D6" s="58" t="s">
        <v>66</v>
      </c>
      <c r="E6" s="58"/>
      <c r="F6" s="58"/>
      <c r="G6" s="58"/>
      <c r="H6" s="58"/>
      <c r="I6" s="58"/>
      <c r="J6" s="58"/>
      <c r="K6" s="58"/>
      <c r="L6" s="58"/>
      <c r="N6" s="58" t="s">
        <v>67</v>
      </c>
      <c r="O6" s="58"/>
      <c r="P6" s="58"/>
      <c r="Q6" s="58"/>
      <c r="R6" s="58"/>
      <c r="S6" s="58"/>
      <c r="T6" s="58"/>
      <c r="U6" s="58"/>
      <c r="V6" s="58"/>
      <c r="W6" s="58"/>
    </row>
    <row r="7" spans="1:28" ht="14.45" customHeight="1" x14ac:dyDescent="0.2">
      <c r="D7" s="67" t="s">
        <v>69</v>
      </c>
      <c r="E7" s="3"/>
      <c r="F7" s="67" t="s">
        <v>70</v>
      </c>
      <c r="G7" s="3"/>
      <c r="H7" s="67" t="s">
        <v>71</v>
      </c>
      <c r="I7" s="3"/>
      <c r="J7" s="66" t="s">
        <v>41</v>
      </c>
      <c r="K7" s="66"/>
      <c r="L7" s="66"/>
      <c r="N7" s="67" t="s">
        <v>69</v>
      </c>
      <c r="O7" s="3"/>
      <c r="P7" s="67" t="s">
        <v>70</v>
      </c>
      <c r="Q7" s="67"/>
      <c r="R7" s="3"/>
      <c r="S7" s="67" t="s">
        <v>71</v>
      </c>
      <c r="T7" s="3"/>
      <c r="U7" s="66" t="s">
        <v>41</v>
      </c>
      <c r="V7" s="66"/>
      <c r="W7" s="66"/>
    </row>
    <row r="8" spans="1:28" ht="14.45" customHeight="1" x14ac:dyDescent="0.2">
      <c r="A8" s="58" t="s">
        <v>68</v>
      </c>
      <c r="B8" s="58"/>
      <c r="D8" s="60"/>
      <c r="F8" s="60"/>
      <c r="H8" s="60"/>
      <c r="J8" s="21" t="s">
        <v>46</v>
      </c>
      <c r="K8" s="3"/>
      <c r="L8" s="4" t="s">
        <v>57</v>
      </c>
      <c r="N8" s="60"/>
      <c r="P8" s="60"/>
      <c r="Q8" s="60"/>
      <c r="S8" s="60"/>
      <c r="U8" s="21" t="s">
        <v>46</v>
      </c>
      <c r="V8" s="3"/>
      <c r="W8" s="4" t="s">
        <v>57</v>
      </c>
    </row>
    <row r="9" spans="1:28" ht="21.75" customHeight="1" x14ac:dyDescent="0.2">
      <c r="A9" s="53" t="s">
        <v>23</v>
      </c>
      <c r="B9" s="53"/>
      <c r="D9" s="16">
        <v>0</v>
      </c>
      <c r="F9" s="41">
        <v>-9546903918</v>
      </c>
      <c r="H9" s="16">
        <v>5533522750</v>
      </c>
      <c r="J9" s="19">
        <f>D9+F9+H9</f>
        <v>-4013381168</v>
      </c>
      <c r="L9" s="6"/>
      <c r="N9" s="16">
        <v>0</v>
      </c>
      <c r="P9" s="65">
        <v>28589533750</v>
      </c>
      <c r="Q9" s="65"/>
      <c r="S9" s="16">
        <v>6930068774</v>
      </c>
      <c r="U9" s="17">
        <f>N9+P9+S9</f>
        <v>35519602524</v>
      </c>
      <c r="W9" s="6"/>
      <c r="AB9" s="24"/>
    </row>
    <row r="10" spans="1:28" ht="21.75" customHeight="1" x14ac:dyDescent="0.2">
      <c r="A10" s="54" t="s">
        <v>19</v>
      </c>
      <c r="B10" s="54"/>
      <c r="D10" s="17">
        <v>0</v>
      </c>
      <c r="F10" s="17">
        <v>3226980999</v>
      </c>
      <c r="H10" s="17">
        <v>2101966009</v>
      </c>
      <c r="J10" s="17">
        <f t="shared" ref="J10:J38" si="0">D10+F10+H10</f>
        <v>5328947008</v>
      </c>
      <c r="L10" s="8"/>
      <c r="N10" s="17">
        <v>10146111467</v>
      </c>
      <c r="P10" s="63">
        <v>4934608852</v>
      </c>
      <c r="Q10" s="63"/>
      <c r="S10" s="19">
        <v>-4898334067</v>
      </c>
      <c r="U10" s="17">
        <f t="shared" ref="U10:U38" si="1">N10+P10+S10</f>
        <v>10182386252</v>
      </c>
      <c r="W10" s="8"/>
      <c r="AB10" s="24"/>
    </row>
    <row r="11" spans="1:28" ht="21.75" customHeight="1" x14ac:dyDescent="0.2">
      <c r="A11" s="54" t="s">
        <v>22</v>
      </c>
      <c r="B11" s="54"/>
      <c r="D11" s="17">
        <v>0</v>
      </c>
      <c r="F11" s="19">
        <v>-1936811868</v>
      </c>
      <c r="H11" s="17">
        <v>3972695067</v>
      </c>
      <c r="J11" s="17">
        <f t="shared" si="0"/>
        <v>2035883199</v>
      </c>
      <c r="L11" s="8"/>
      <c r="N11" s="17">
        <v>0</v>
      </c>
      <c r="P11" s="63">
        <v>4549120819</v>
      </c>
      <c r="Q11" s="63"/>
      <c r="S11" s="17">
        <v>3093323326</v>
      </c>
      <c r="U11" s="17">
        <f t="shared" si="1"/>
        <v>7642444145</v>
      </c>
      <c r="W11" s="8"/>
      <c r="AB11" s="24"/>
    </row>
    <row r="12" spans="1:28" ht="21.75" customHeight="1" x14ac:dyDescent="0.2">
      <c r="A12" s="54" t="s">
        <v>35</v>
      </c>
      <c r="B12" s="54"/>
      <c r="D12" s="17">
        <v>0</v>
      </c>
      <c r="F12" s="19">
        <v>-6101936684</v>
      </c>
      <c r="H12" s="17">
        <v>19127274629</v>
      </c>
      <c r="J12" s="17">
        <f t="shared" si="0"/>
        <v>13025337945</v>
      </c>
      <c r="L12" s="8"/>
      <c r="N12" s="17">
        <v>5075880592</v>
      </c>
      <c r="P12" s="63">
        <v>19050984664</v>
      </c>
      <c r="Q12" s="63"/>
      <c r="S12" s="17">
        <v>17660965306</v>
      </c>
      <c r="U12" s="17">
        <f t="shared" si="1"/>
        <v>41787830562</v>
      </c>
      <c r="W12" s="8"/>
      <c r="AB12" s="24"/>
    </row>
    <row r="13" spans="1:28" ht="21.75" customHeight="1" x14ac:dyDescent="0.2">
      <c r="A13" s="54" t="s">
        <v>40</v>
      </c>
      <c r="B13" s="54"/>
      <c r="D13" s="17">
        <v>0</v>
      </c>
      <c r="F13" s="17">
        <v>0</v>
      </c>
      <c r="H13" s="17">
        <v>40404982</v>
      </c>
      <c r="J13" s="17">
        <f t="shared" si="0"/>
        <v>40404982</v>
      </c>
      <c r="L13" s="8"/>
      <c r="N13" s="17">
        <v>0</v>
      </c>
      <c r="P13" s="63">
        <v>0</v>
      </c>
      <c r="Q13" s="63"/>
      <c r="S13" s="17">
        <v>40404982</v>
      </c>
      <c r="U13" s="17">
        <f t="shared" si="1"/>
        <v>40404982</v>
      </c>
      <c r="W13" s="8"/>
      <c r="AB13" s="24"/>
    </row>
    <row r="14" spans="1:28" ht="21.75" customHeight="1" x14ac:dyDescent="0.2">
      <c r="A14" s="54" t="s">
        <v>111</v>
      </c>
      <c r="B14" s="54"/>
      <c r="D14" s="17">
        <v>11181023529</v>
      </c>
      <c r="F14" s="17">
        <v>39215159367</v>
      </c>
      <c r="H14" s="17">
        <v>15707450344</v>
      </c>
      <c r="J14" s="17">
        <f t="shared" si="0"/>
        <v>66103633240</v>
      </c>
      <c r="L14" s="8"/>
      <c r="N14" s="17">
        <v>11181023529</v>
      </c>
      <c r="P14" s="63">
        <v>164258230638</v>
      </c>
      <c r="Q14" s="63"/>
      <c r="S14" s="17">
        <v>18667081035</v>
      </c>
      <c r="U14" s="17">
        <f t="shared" si="1"/>
        <v>194106335202</v>
      </c>
      <c r="W14" s="8"/>
      <c r="AB14" s="24"/>
    </row>
    <row r="15" spans="1:28" ht="21.75" customHeight="1" x14ac:dyDescent="0.2">
      <c r="A15" s="54" t="s">
        <v>20</v>
      </c>
      <c r="B15" s="54"/>
      <c r="D15" s="17">
        <v>0</v>
      </c>
      <c r="F15" s="19">
        <v>-19493401457</v>
      </c>
      <c r="H15" s="17">
        <v>7870650618</v>
      </c>
      <c r="J15" s="19">
        <f t="shared" si="0"/>
        <v>-11622750839</v>
      </c>
      <c r="L15" s="8"/>
      <c r="N15" s="17">
        <v>20054102161</v>
      </c>
      <c r="P15" s="63">
        <v>13177845265</v>
      </c>
      <c r="Q15" s="63"/>
      <c r="S15" s="17">
        <v>4409079626</v>
      </c>
      <c r="U15" s="17">
        <f t="shared" si="1"/>
        <v>37641027052</v>
      </c>
      <c r="W15" s="8"/>
      <c r="AB15" s="24"/>
    </row>
    <row r="16" spans="1:28" ht="21.75" customHeight="1" x14ac:dyDescent="0.2">
      <c r="A16" s="54" t="s">
        <v>25</v>
      </c>
      <c r="B16" s="54"/>
      <c r="D16" s="17">
        <v>0</v>
      </c>
      <c r="F16" s="19">
        <v>-3358985608</v>
      </c>
      <c r="H16" s="17">
        <v>2181426956</v>
      </c>
      <c r="J16" s="19">
        <f t="shared" si="0"/>
        <v>-1177558652</v>
      </c>
      <c r="L16" s="8"/>
      <c r="N16" s="17">
        <v>0</v>
      </c>
      <c r="P16" s="63">
        <v>24273266117</v>
      </c>
      <c r="Q16" s="63"/>
      <c r="S16" s="17">
        <v>11016318196</v>
      </c>
      <c r="U16" s="17">
        <f t="shared" si="1"/>
        <v>35289584313</v>
      </c>
      <c r="W16" s="8"/>
      <c r="AB16" s="24"/>
    </row>
    <row r="17" spans="1:28" ht="21.75" customHeight="1" x14ac:dyDescent="0.2">
      <c r="A17" s="54" t="s">
        <v>36</v>
      </c>
      <c r="B17" s="54"/>
      <c r="D17" s="17">
        <v>0</v>
      </c>
      <c r="F17" s="19">
        <v>-5642049154</v>
      </c>
      <c r="H17" s="19">
        <v>-67766854</v>
      </c>
      <c r="J17" s="19">
        <f t="shared" si="0"/>
        <v>-5709816008</v>
      </c>
      <c r="L17" s="8"/>
      <c r="N17" s="17">
        <v>0</v>
      </c>
      <c r="P17" s="69">
        <v>-5642049154</v>
      </c>
      <c r="Q17" s="69"/>
      <c r="S17" s="19">
        <v>-67766854</v>
      </c>
      <c r="T17" s="43"/>
      <c r="U17" s="19">
        <f t="shared" si="1"/>
        <v>-5709816008</v>
      </c>
      <c r="W17" s="8"/>
      <c r="AB17" s="24"/>
    </row>
    <row r="18" spans="1:28" ht="21.75" customHeight="1" x14ac:dyDescent="0.2">
      <c r="A18" s="54" t="s">
        <v>26</v>
      </c>
      <c r="B18" s="54"/>
      <c r="D18" s="17">
        <v>0</v>
      </c>
      <c r="F18" s="17">
        <v>11321485874</v>
      </c>
      <c r="H18" s="17">
        <v>24854981759</v>
      </c>
      <c r="J18" s="17">
        <f t="shared" si="0"/>
        <v>36176467633</v>
      </c>
      <c r="L18" s="8"/>
      <c r="N18" s="17">
        <v>0</v>
      </c>
      <c r="P18" s="63">
        <v>55467152080</v>
      </c>
      <c r="Q18" s="63"/>
      <c r="S18" s="17">
        <v>24343849117</v>
      </c>
      <c r="U18" s="17">
        <f t="shared" si="1"/>
        <v>79811001197</v>
      </c>
      <c r="W18" s="8"/>
      <c r="AB18" s="24"/>
    </row>
    <row r="19" spans="1:28" ht="21.75" customHeight="1" x14ac:dyDescent="0.2">
      <c r="A19" s="54" t="s">
        <v>21</v>
      </c>
      <c r="B19" s="54"/>
      <c r="D19" s="17">
        <v>0</v>
      </c>
      <c r="F19" s="17">
        <v>0</v>
      </c>
      <c r="H19" s="17">
        <v>46980804142</v>
      </c>
      <c r="J19" s="17">
        <f t="shared" si="0"/>
        <v>46980804142</v>
      </c>
      <c r="L19" s="8"/>
      <c r="N19" s="17">
        <v>439505472</v>
      </c>
      <c r="P19" s="63">
        <v>0</v>
      </c>
      <c r="Q19" s="63"/>
      <c r="S19" s="17">
        <v>48085510218</v>
      </c>
      <c r="U19" s="17">
        <f t="shared" si="1"/>
        <v>48525015690</v>
      </c>
      <c r="W19" s="8"/>
      <c r="AB19" s="24"/>
    </row>
    <row r="20" spans="1:28" ht="21.75" customHeight="1" x14ac:dyDescent="0.2">
      <c r="A20" s="54" t="s">
        <v>34</v>
      </c>
      <c r="B20" s="54"/>
      <c r="D20" s="17">
        <v>0</v>
      </c>
      <c r="F20" s="19">
        <v>-34795947226</v>
      </c>
      <c r="H20" s="17">
        <v>28863706352</v>
      </c>
      <c r="J20" s="19">
        <f t="shared" si="0"/>
        <v>-5932240874</v>
      </c>
      <c r="L20" s="8"/>
      <c r="N20" s="17">
        <v>0</v>
      </c>
      <c r="P20" s="63">
        <v>46740669761</v>
      </c>
      <c r="Q20" s="63"/>
      <c r="S20" s="17">
        <v>34961899032</v>
      </c>
      <c r="U20" s="17">
        <f t="shared" si="1"/>
        <v>81702568793</v>
      </c>
      <c r="W20" s="8"/>
      <c r="AB20" s="24"/>
    </row>
    <row r="21" spans="1:28" ht="21.75" customHeight="1" x14ac:dyDescent="0.2">
      <c r="A21" s="54" t="s">
        <v>33</v>
      </c>
      <c r="B21" s="54"/>
      <c r="D21" s="17">
        <v>0</v>
      </c>
      <c r="F21" s="17">
        <v>31545484500</v>
      </c>
      <c r="H21" s="17">
        <v>54046634672</v>
      </c>
      <c r="J21" s="17">
        <f t="shared" si="0"/>
        <v>85592119172</v>
      </c>
      <c r="L21" s="8"/>
      <c r="N21" s="17">
        <v>36123832731</v>
      </c>
      <c r="P21" s="63">
        <v>353900692569</v>
      </c>
      <c r="Q21" s="63"/>
      <c r="S21" s="17">
        <v>56949063146</v>
      </c>
      <c r="U21" s="17">
        <f t="shared" si="1"/>
        <v>446973588446</v>
      </c>
      <c r="W21" s="8"/>
      <c r="AB21" s="24"/>
    </row>
    <row r="22" spans="1:28" ht="21.75" customHeight="1" x14ac:dyDescent="0.2">
      <c r="A22" s="54" t="s">
        <v>27</v>
      </c>
      <c r="B22" s="54"/>
      <c r="D22" s="17">
        <v>0</v>
      </c>
      <c r="F22" s="19">
        <v>-24869071791</v>
      </c>
      <c r="H22" s="17">
        <v>18559185322</v>
      </c>
      <c r="J22" s="19">
        <f t="shared" si="0"/>
        <v>-6309886469</v>
      </c>
      <c r="L22" s="8"/>
      <c r="N22" s="17">
        <v>12381453281</v>
      </c>
      <c r="P22" s="63">
        <v>83634416394</v>
      </c>
      <c r="Q22" s="63"/>
      <c r="S22" s="17">
        <v>22196402143</v>
      </c>
      <c r="U22" s="17">
        <f t="shared" si="1"/>
        <v>118212271818</v>
      </c>
      <c r="W22" s="8"/>
      <c r="AB22" s="24"/>
    </row>
    <row r="23" spans="1:28" ht="21.75" customHeight="1" x14ac:dyDescent="0.2">
      <c r="A23" s="54" t="s">
        <v>32</v>
      </c>
      <c r="B23" s="54"/>
      <c r="D23" s="17">
        <v>0</v>
      </c>
      <c r="F23" s="19">
        <v>-44033650629</v>
      </c>
      <c r="H23" s="17">
        <v>1531149747</v>
      </c>
      <c r="J23" s="19">
        <f t="shared" si="0"/>
        <v>-42502500882</v>
      </c>
      <c r="L23" s="8"/>
      <c r="N23" s="17">
        <v>0</v>
      </c>
      <c r="P23" s="63">
        <v>3705356656</v>
      </c>
      <c r="Q23" s="63"/>
      <c r="S23" s="17">
        <v>1969214331</v>
      </c>
      <c r="U23" s="17">
        <f t="shared" si="1"/>
        <v>5674570987</v>
      </c>
      <c r="W23" s="8"/>
      <c r="AB23" s="24"/>
    </row>
    <row r="24" spans="1:28" ht="21.75" customHeight="1" x14ac:dyDescent="0.2">
      <c r="A24" s="54" t="s">
        <v>38</v>
      </c>
      <c r="B24" s="54"/>
      <c r="D24" s="17">
        <v>0</v>
      </c>
      <c r="F24" s="19">
        <v>-3140744190</v>
      </c>
      <c r="H24" s="17">
        <v>218027424</v>
      </c>
      <c r="J24" s="19">
        <f t="shared" si="0"/>
        <v>-2922716766</v>
      </c>
      <c r="L24" s="8"/>
      <c r="N24" s="17">
        <v>0</v>
      </c>
      <c r="P24" s="69">
        <v>-3140744190</v>
      </c>
      <c r="Q24" s="69"/>
      <c r="S24" s="17">
        <v>218027424</v>
      </c>
      <c r="U24" s="19">
        <f t="shared" si="1"/>
        <v>-2922716766</v>
      </c>
      <c r="W24" s="8"/>
      <c r="AB24" s="24"/>
    </row>
    <row r="25" spans="1:28" ht="21.75" customHeight="1" x14ac:dyDescent="0.2">
      <c r="A25" s="54" t="s">
        <v>24</v>
      </c>
      <c r="B25" s="54"/>
      <c r="D25" s="17">
        <v>0</v>
      </c>
      <c r="F25" s="19">
        <v>-13203350190</v>
      </c>
      <c r="H25" s="17">
        <v>776202561</v>
      </c>
      <c r="J25" s="19">
        <f t="shared" si="0"/>
        <v>-12427147629</v>
      </c>
      <c r="L25" s="8"/>
      <c r="N25" s="17">
        <v>820103468</v>
      </c>
      <c r="P25" s="69">
        <v>-2980085018</v>
      </c>
      <c r="Q25" s="69"/>
      <c r="S25" s="17">
        <v>3232023199</v>
      </c>
      <c r="U25" s="17">
        <f t="shared" si="1"/>
        <v>1072041649</v>
      </c>
      <c r="W25" s="8"/>
      <c r="AB25" s="24"/>
    </row>
    <row r="26" spans="1:28" ht="21.75" customHeight="1" x14ac:dyDescent="0.2">
      <c r="A26" s="54" t="s">
        <v>72</v>
      </c>
      <c r="B26" s="54"/>
      <c r="D26" s="17">
        <v>0</v>
      </c>
      <c r="F26" s="17">
        <v>0</v>
      </c>
      <c r="H26" s="17">
        <v>0</v>
      </c>
      <c r="J26" s="17">
        <f t="shared" si="0"/>
        <v>0</v>
      </c>
      <c r="L26" s="8"/>
      <c r="N26" s="17">
        <v>0</v>
      </c>
      <c r="P26" s="63">
        <v>0</v>
      </c>
      <c r="Q26" s="63"/>
      <c r="S26" s="19">
        <v>-83274439</v>
      </c>
      <c r="T26" s="43"/>
      <c r="U26" s="19">
        <f t="shared" si="1"/>
        <v>-83274439</v>
      </c>
      <c r="W26" s="8"/>
      <c r="AB26" s="24"/>
    </row>
    <row r="27" spans="1:28" ht="21.75" customHeight="1" x14ac:dyDescent="0.2">
      <c r="A27" s="54" t="s">
        <v>73</v>
      </c>
      <c r="B27" s="54"/>
      <c r="D27" s="17">
        <v>0</v>
      </c>
      <c r="F27" s="17">
        <v>0</v>
      </c>
      <c r="H27" s="17">
        <v>0</v>
      </c>
      <c r="J27" s="17">
        <f t="shared" si="0"/>
        <v>0</v>
      </c>
      <c r="L27" s="8"/>
      <c r="N27" s="17">
        <v>0</v>
      </c>
      <c r="P27" s="63">
        <v>0</v>
      </c>
      <c r="Q27" s="63"/>
      <c r="S27" s="19">
        <v>-96416975</v>
      </c>
      <c r="T27" s="43"/>
      <c r="U27" s="19">
        <f t="shared" si="1"/>
        <v>-96416975</v>
      </c>
      <c r="W27" s="8"/>
      <c r="AB27" s="24"/>
    </row>
    <row r="28" spans="1:28" ht="21.75" customHeight="1" x14ac:dyDescent="0.2">
      <c r="A28" s="54" t="s">
        <v>74</v>
      </c>
      <c r="B28" s="54"/>
      <c r="D28" s="17">
        <v>0</v>
      </c>
      <c r="F28" s="17">
        <v>0</v>
      </c>
      <c r="H28" s="17">
        <v>0</v>
      </c>
      <c r="J28" s="17">
        <f t="shared" si="0"/>
        <v>0</v>
      </c>
      <c r="L28" s="8"/>
      <c r="N28" s="17">
        <v>0</v>
      </c>
      <c r="P28" s="63">
        <v>0</v>
      </c>
      <c r="Q28" s="63"/>
      <c r="S28" s="19">
        <v>-188689514</v>
      </c>
      <c r="T28" s="43"/>
      <c r="U28" s="19">
        <f t="shared" si="1"/>
        <v>-188689514</v>
      </c>
      <c r="W28" s="8"/>
      <c r="AB28" s="24"/>
    </row>
    <row r="29" spans="1:28" ht="21.75" customHeight="1" x14ac:dyDescent="0.2">
      <c r="A29" s="54" t="s">
        <v>75</v>
      </c>
      <c r="B29" s="54"/>
      <c r="D29" s="17">
        <v>0</v>
      </c>
      <c r="F29" s="17">
        <v>0</v>
      </c>
      <c r="H29" s="17">
        <v>0</v>
      </c>
      <c r="J29" s="17">
        <f t="shared" si="0"/>
        <v>0</v>
      </c>
      <c r="L29" s="8"/>
      <c r="N29" s="17">
        <v>291415320</v>
      </c>
      <c r="P29" s="63">
        <v>0</v>
      </c>
      <c r="Q29" s="63"/>
      <c r="S29" s="17">
        <v>165022092</v>
      </c>
      <c r="U29" s="17">
        <f t="shared" si="1"/>
        <v>456437412</v>
      </c>
      <c r="W29" s="8"/>
      <c r="AB29" s="24"/>
    </row>
    <row r="30" spans="1:28" ht="21.75" customHeight="1" x14ac:dyDescent="0.2">
      <c r="A30" s="54" t="s">
        <v>76</v>
      </c>
      <c r="B30" s="54"/>
      <c r="D30" s="17">
        <v>0</v>
      </c>
      <c r="F30" s="17">
        <v>0</v>
      </c>
      <c r="H30" s="17">
        <v>0</v>
      </c>
      <c r="J30" s="17">
        <f t="shared" si="0"/>
        <v>0</v>
      </c>
      <c r="L30" s="8"/>
      <c r="N30" s="17">
        <v>0</v>
      </c>
      <c r="P30" s="63">
        <v>0</v>
      </c>
      <c r="Q30" s="63"/>
      <c r="S30" s="17">
        <v>478515265</v>
      </c>
      <c r="U30" s="17">
        <f t="shared" si="1"/>
        <v>478515265</v>
      </c>
      <c r="W30" s="8"/>
      <c r="AB30" s="24"/>
    </row>
    <row r="31" spans="1:28" ht="21.75" customHeight="1" x14ac:dyDescent="0.2">
      <c r="A31" s="54" t="s">
        <v>74</v>
      </c>
      <c r="B31" s="54"/>
      <c r="D31" s="17">
        <v>0</v>
      </c>
      <c r="F31" s="17">
        <v>0</v>
      </c>
      <c r="H31" s="17">
        <v>0</v>
      </c>
      <c r="J31" s="17">
        <f t="shared" si="0"/>
        <v>0</v>
      </c>
      <c r="L31" s="8"/>
      <c r="N31" s="17">
        <v>0</v>
      </c>
      <c r="P31" s="63">
        <v>0</v>
      </c>
      <c r="Q31" s="63"/>
      <c r="S31" s="19">
        <v>-332084451</v>
      </c>
      <c r="U31" s="19">
        <f t="shared" si="1"/>
        <v>-332084451</v>
      </c>
      <c r="V31" s="43"/>
      <c r="W31" s="8"/>
      <c r="AB31" s="24"/>
    </row>
    <row r="32" spans="1:28" ht="21.75" customHeight="1" x14ac:dyDescent="0.2">
      <c r="A32" s="54" t="s">
        <v>29</v>
      </c>
      <c r="B32" s="54"/>
      <c r="D32" s="17">
        <v>0</v>
      </c>
      <c r="F32" s="17">
        <v>30362813124</v>
      </c>
      <c r="H32" s="17">
        <v>0</v>
      </c>
      <c r="J32" s="17">
        <f t="shared" si="0"/>
        <v>30362813124</v>
      </c>
      <c r="L32" s="8"/>
      <c r="N32" s="17">
        <v>1951792338</v>
      </c>
      <c r="P32" s="63">
        <v>21195389135</v>
      </c>
      <c r="Q32" s="63"/>
      <c r="S32" s="19">
        <v>-77397058</v>
      </c>
      <c r="U32" s="17">
        <f t="shared" si="1"/>
        <v>23069784415</v>
      </c>
      <c r="W32" s="8"/>
      <c r="AB32" s="24"/>
    </row>
    <row r="33" spans="1:28" ht="21.75" customHeight="1" x14ac:dyDescent="0.2">
      <c r="A33" s="54" t="s">
        <v>77</v>
      </c>
      <c r="B33" s="54"/>
      <c r="D33" s="17">
        <v>0</v>
      </c>
      <c r="F33" s="17">
        <v>0</v>
      </c>
      <c r="H33" s="17">
        <v>0</v>
      </c>
      <c r="J33" s="17">
        <f t="shared" si="0"/>
        <v>0</v>
      </c>
      <c r="L33" s="8"/>
      <c r="N33" s="17">
        <v>0</v>
      </c>
      <c r="P33" s="63">
        <v>0</v>
      </c>
      <c r="Q33" s="63"/>
      <c r="S33" s="17">
        <v>661999965</v>
      </c>
      <c r="U33" s="17">
        <f t="shared" si="1"/>
        <v>661999965</v>
      </c>
      <c r="W33" s="8"/>
      <c r="AB33" s="24"/>
    </row>
    <row r="34" spans="1:28" ht="21.75" customHeight="1" x14ac:dyDescent="0.2">
      <c r="A34" s="54" t="s">
        <v>31</v>
      </c>
      <c r="B34" s="54"/>
      <c r="D34" s="17">
        <v>0</v>
      </c>
      <c r="F34" s="19">
        <v>-1164623120</v>
      </c>
      <c r="H34" s="17">
        <v>0</v>
      </c>
      <c r="J34" s="19">
        <f t="shared" si="0"/>
        <v>-1164623120</v>
      </c>
      <c r="L34" s="8"/>
      <c r="N34" s="17">
        <v>1573252476</v>
      </c>
      <c r="P34" s="69">
        <v>-2389865891</v>
      </c>
      <c r="Q34" s="69"/>
      <c r="S34" s="17">
        <v>0</v>
      </c>
      <c r="U34" s="19">
        <f t="shared" si="1"/>
        <v>-816613415</v>
      </c>
      <c r="V34" s="19"/>
      <c r="W34" s="8"/>
      <c r="AB34" s="24"/>
    </row>
    <row r="35" spans="1:28" ht="21.75" customHeight="1" x14ac:dyDescent="0.2">
      <c r="A35" s="54" t="s">
        <v>28</v>
      </c>
      <c r="B35" s="54"/>
      <c r="D35" s="17">
        <v>0</v>
      </c>
      <c r="F35" s="17">
        <v>15965455872</v>
      </c>
      <c r="H35" s="17">
        <v>0</v>
      </c>
      <c r="J35" s="17">
        <f t="shared" si="0"/>
        <v>15965455872</v>
      </c>
      <c r="L35" s="8"/>
      <c r="N35" s="17">
        <v>0</v>
      </c>
      <c r="P35" s="63">
        <v>18269092070</v>
      </c>
      <c r="Q35" s="63"/>
      <c r="S35" s="17">
        <v>0</v>
      </c>
      <c r="U35" s="17">
        <f t="shared" si="1"/>
        <v>18269092070</v>
      </c>
      <c r="W35" s="8"/>
      <c r="AB35" s="24"/>
    </row>
    <row r="36" spans="1:28" ht="21.75" customHeight="1" x14ac:dyDescent="0.2">
      <c r="A36" s="54" t="s">
        <v>39</v>
      </c>
      <c r="B36" s="54"/>
      <c r="D36" s="17">
        <v>0</v>
      </c>
      <c r="F36" s="19">
        <v>-155505187</v>
      </c>
      <c r="H36" s="17">
        <v>0</v>
      </c>
      <c r="J36" s="19">
        <f t="shared" si="0"/>
        <v>-155505187</v>
      </c>
      <c r="L36" s="8"/>
      <c r="N36" s="17">
        <v>0</v>
      </c>
      <c r="P36" s="69">
        <v>-155505187</v>
      </c>
      <c r="Q36" s="69"/>
      <c r="S36" s="17">
        <v>0</v>
      </c>
      <c r="U36" s="19">
        <f t="shared" si="1"/>
        <v>-155505187</v>
      </c>
      <c r="V36" s="19"/>
      <c r="W36" s="8"/>
      <c r="AB36" s="24"/>
    </row>
    <row r="37" spans="1:28" ht="21.75" customHeight="1" x14ac:dyDescent="0.2">
      <c r="A37" s="70" t="s">
        <v>112</v>
      </c>
      <c r="B37" s="70"/>
      <c r="D37" s="17">
        <v>0</v>
      </c>
      <c r="F37" s="19">
        <v>0</v>
      </c>
      <c r="H37" s="17">
        <v>0</v>
      </c>
      <c r="J37" s="19">
        <v>0</v>
      </c>
      <c r="L37" s="8">
        <v>0</v>
      </c>
      <c r="N37" s="17">
        <v>0</v>
      </c>
      <c r="P37" s="69">
        <v>0</v>
      </c>
      <c r="Q37" s="69"/>
      <c r="S37" s="69" cm="1">
        <f t="array" ref="S37:T37">'درآمد ناشی از فروش'!Q26:R26</f>
        <v>-2656165</v>
      </c>
      <c r="T37" s="69">
        <v>0</v>
      </c>
      <c r="U37" s="19" cm="1">
        <f t="array" ref="U37:V37">N37+P37+_xlfn.ANCHORARRAY(S37)</f>
        <v>-2656165</v>
      </c>
      <c r="V37" s="19">
        <v>0</v>
      </c>
      <c r="W37" s="8"/>
      <c r="AB37" s="24"/>
    </row>
    <row r="38" spans="1:28" ht="21.75" customHeight="1" x14ac:dyDescent="0.2">
      <c r="A38" s="55" t="s">
        <v>37</v>
      </c>
      <c r="B38" s="55"/>
      <c r="D38" s="18">
        <v>0</v>
      </c>
      <c r="F38" s="17">
        <v>15879673699</v>
      </c>
      <c r="H38" s="18">
        <v>0</v>
      </c>
      <c r="J38" s="17">
        <f t="shared" si="0"/>
        <v>15879673699</v>
      </c>
      <c r="L38" s="11"/>
      <c r="N38" s="18">
        <v>0</v>
      </c>
      <c r="P38" s="63">
        <v>15879673695</v>
      </c>
      <c r="Q38" s="64"/>
      <c r="S38" s="18">
        <v>0</v>
      </c>
      <c r="U38" s="17">
        <f t="shared" si="1"/>
        <v>15879673695</v>
      </c>
      <c r="W38" s="11"/>
      <c r="AB38" s="24"/>
    </row>
    <row r="39" spans="1:28" ht="21.75" customHeight="1" thickBot="1" x14ac:dyDescent="0.25">
      <c r="A39" s="52" t="s">
        <v>41</v>
      </c>
      <c r="B39" s="52"/>
      <c r="D39" s="30">
        <f>SUM(D9:D38)</f>
        <v>11181023529</v>
      </c>
      <c r="F39" s="28">
        <f>SUM(F9:F38)</f>
        <v>-19925927587</v>
      </c>
      <c r="H39" s="26">
        <f>SUM(H9:H38)</f>
        <v>232298316480</v>
      </c>
      <c r="J39" s="42">
        <v>223553412421</v>
      </c>
      <c r="L39" s="14"/>
      <c r="N39" s="26">
        <f>SUM(N9:N38)</f>
        <v>100038472835</v>
      </c>
      <c r="Q39" s="26">
        <f>SUM(P9:Q38)</f>
        <v>843317783025</v>
      </c>
      <c r="S39" s="26">
        <f>SUM(S9:S38)</f>
        <v>249332147654</v>
      </c>
      <c r="U39" s="23">
        <f>SUM(U9:U38)</f>
        <v>1192688403514</v>
      </c>
      <c r="W39" s="14"/>
    </row>
    <row r="40" spans="1:28" ht="13.5" thickTop="1" x14ac:dyDescent="0.2">
      <c r="S40" s="24"/>
    </row>
  </sheetData>
  <mergeCells count="77">
    <mergeCell ref="S37:T37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A9:B9"/>
    <mergeCell ref="P9:Q9"/>
    <mergeCell ref="D7:D8"/>
    <mergeCell ref="F7:F8"/>
    <mergeCell ref="H7:H8"/>
    <mergeCell ref="N7:N8"/>
    <mergeCell ref="P7:Q8"/>
    <mergeCell ref="S7:S8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8:B38"/>
    <mergeCell ref="P38:Q38"/>
    <mergeCell ref="A39:B39"/>
    <mergeCell ref="A34:B34"/>
    <mergeCell ref="P34:Q34"/>
    <mergeCell ref="A35:B35"/>
    <mergeCell ref="P35:Q35"/>
    <mergeCell ref="A36:B36"/>
    <mergeCell ref="P36:Q36"/>
    <mergeCell ref="A37:B37"/>
    <mergeCell ref="P37:Q3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K11"/>
  <sheetViews>
    <sheetView rightToLeft="1" workbookViewId="0">
      <selection activeCell="D11" sqref="D1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5.7109375" customWidth="1"/>
    <col min="5" max="5" width="1.28515625" customWidth="1"/>
    <col min="6" max="6" width="12.42578125" customWidth="1"/>
    <col min="7" max="7" width="1.28515625" customWidth="1"/>
    <col min="8" max="8" width="19.42578125" customWidth="1"/>
    <col min="9" max="9" width="1.28515625" customWidth="1"/>
    <col min="10" max="10" width="13.140625" customWidth="1"/>
    <col min="11" max="11" width="0.28515625" hidden="1" customWidth="1"/>
  </cols>
  <sheetData>
    <row r="1" spans="1:10" ht="29.1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21.75" customHeight="1" x14ac:dyDescent="0.2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21.75" customHeight="1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14.45" customHeight="1" x14ac:dyDescent="0.2"/>
    <row r="5" spans="1:10" ht="14.45" customHeight="1" x14ac:dyDescent="0.2">
      <c r="A5" s="1" t="s">
        <v>78</v>
      </c>
      <c r="B5" s="57" t="s">
        <v>79</v>
      </c>
      <c r="C5" s="57"/>
      <c r="D5" s="57"/>
      <c r="E5" s="57"/>
      <c r="F5" s="57"/>
      <c r="G5" s="57"/>
      <c r="H5" s="57"/>
      <c r="I5" s="57"/>
      <c r="J5" s="57"/>
    </row>
    <row r="6" spans="1:10" ht="14.45" customHeight="1" x14ac:dyDescent="0.2">
      <c r="D6" s="58" t="s">
        <v>66</v>
      </c>
      <c r="E6" s="58"/>
      <c r="F6" s="58"/>
      <c r="H6" s="58" t="s">
        <v>67</v>
      </c>
      <c r="I6" s="58"/>
      <c r="J6" s="58"/>
    </row>
    <row r="7" spans="1:10" ht="36.4" customHeight="1" x14ac:dyDescent="0.2">
      <c r="A7" s="58" t="s">
        <v>80</v>
      </c>
      <c r="B7" s="58"/>
      <c r="D7" s="15" t="s">
        <v>81</v>
      </c>
      <c r="E7" s="3"/>
      <c r="F7" s="15" t="s">
        <v>82</v>
      </c>
      <c r="H7" s="15" t="s">
        <v>81</v>
      </c>
      <c r="I7" s="3"/>
      <c r="J7" s="15" t="s">
        <v>82</v>
      </c>
    </row>
    <row r="8" spans="1:10" ht="21.75" customHeight="1" x14ac:dyDescent="0.2">
      <c r="A8" s="53" t="s">
        <v>50</v>
      </c>
      <c r="B8" s="53"/>
      <c r="D8" s="16">
        <f>'سود سپرده بانکی'!G8</f>
        <v>10363</v>
      </c>
      <c r="F8" s="6"/>
      <c r="H8" s="16">
        <f>'سود سپرده بانکی'!M8</f>
        <v>31003</v>
      </c>
      <c r="J8" s="6"/>
    </row>
    <row r="9" spans="1:10" ht="21.75" customHeight="1" x14ac:dyDescent="0.2">
      <c r="A9" s="54" t="s">
        <v>49</v>
      </c>
      <c r="B9" s="54"/>
      <c r="D9" s="17">
        <f>'سود سپرده بانکی'!G9</f>
        <v>15492</v>
      </c>
      <c r="F9" s="8"/>
      <c r="H9" s="17">
        <f>'سود سپرده بانکی'!M9</f>
        <v>53994</v>
      </c>
      <c r="J9" s="8"/>
    </row>
    <row r="10" spans="1:10" ht="21.75" customHeight="1" x14ac:dyDescent="0.2">
      <c r="A10" s="55" t="s">
        <v>51</v>
      </c>
      <c r="B10" s="55"/>
      <c r="D10" s="18">
        <f>'سود سپرده بانکی'!G10</f>
        <v>23247</v>
      </c>
      <c r="F10" s="11"/>
      <c r="H10" s="18">
        <f>'سود سپرده بانکی'!M10</f>
        <v>93059</v>
      </c>
      <c r="J10" s="11"/>
    </row>
    <row r="11" spans="1:10" ht="21.75" customHeight="1" x14ac:dyDescent="0.2">
      <c r="A11" s="52" t="s">
        <v>41</v>
      </c>
      <c r="B11" s="52"/>
      <c r="D11" s="48">
        <f>SUM(D8:D10)</f>
        <v>49102</v>
      </c>
      <c r="F11" s="13"/>
      <c r="H11" s="20">
        <f>SUM(H8:H10)</f>
        <v>178056</v>
      </c>
      <c r="J11" s="13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F11"/>
  <sheetViews>
    <sheetView rightToLeft="1" workbookViewId="0">
      <selection activeCell="F11" sqref="F1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56" t="s">
        <v>0</v>
      </c>
      <c r="B1" s="56"/>
      <c r="C1" s="56"/>
      <c r="D1" s="56"/>
      <c r="E1" s="56"/>
      <c r="F1" s="56"/>
    </row>
    <row r="2" spans="1:6" ht="21.75" customHeight="1" x14ac:dyDescent="0.2">
      <c r="A2" s="56" t="s">
        <v>52</v>
      </c>
      <c r="B2" s="56"/>
      <c r="C2" s="56"/>
      <c r="D2" s="56"/>
      <c r="E2" s="56"/>
      <c r="F2" s="56"/>
    </row>
    <row r="3" spans="1:6" ht="21.75" customHeight="1" x14ac:dyDescent="0.2">
      <c r="A3" s="56" t="s">
        <v>2</v>
      </c>
      <c r="B3" s="56"/>
      <c r="C3" s="56"/>
      <c r="D3" s="56"/>
      <c r="E3" s="56"/>
      <c r="F3" s="56"/>
    </row>
    <row r="4" spans="1:6" ht="14.45" customHeight="1" x14ac:dyDescent="0.2"/>
    <row r="5" spans="1:6" ht="29.1" customHeight="1" x14ac:dyDescent="0.2">
      <c r="A5" s="1" t="s">
        <v>83</v>
      </c>
      <c r="B5" s="57" t="s">
        <v>62</v>
      </c>
      <c r="C5" s="57"/>
      <c r="D5" s="57"/>
      <c r="E5" s="57"/>
      <c r="F5" s="57"/>
    </row>
    <row r="6" spans="1:6" ht="14.45" customHeight="1" x14ac:dyDescent="0.2">
      <c r="D6" s="2" t="s">
        <v>66</v>
      </c>
      <c r="F6" s="2" t="s">
        <v>67</v>
      </c>
    </row>
    <row r="7" spans="1:6" ht="14.45" customHeight="1" x14ac:dyDescent="0.2">
      <c r="A7" s="58" t="s">
        <v>62</v>
      </c>
      <c r="B7" s="58"/>
      <c r="D7" s="4" t="s">
        <v>46</v>
      </c>
      <c r="F7" s="4" t="s">
        <v>46</v>
      </c>
    </row>
    <row r="8" spans="1:6" ht="21.75" customHeight="1" x14ac:dyDescent="0.2">
      <c r="A8" s="53" t="s">
        <v>62</v>
      </c>
      <c r="B8" s="53"/>
      <c r="D8" s="16">
        <v>8998138</v>
      </c>
      <c r="F8" s="16">
        <v>12222355</v>
      </c>
    </row>
    <row r="9" spans="1:6" ht="21.75" customHeight="1" x14ac:dyDescent="0.2">
      <c r="A9" s="54" t="s">
        <v>84</v>
      </c>
      <c r="B9" s="54"/>
      <c r="D9" s="17">
        <v>0</v>
      </c>
      <c r="F9" s="17">
        <v>0</v>
      </c>
    </row>
    <row r="10" spans="1:6" ht="21.75" customHeight="1" x14ac:dyDescent="0.2">
      <c r="A10" s="55" t="s">
        <v>85</v>
      </c>
      <c r="B10" s="55"/>
      <c r="D10" s="18">
        <v>1112047142</v>
      </c>
      <c r="F10" s="18">
        <v>1788610613</v>
      </c>
    </row>
    <row r="11" spans="1:6" ht="21.75" customHeight="1" x14ac:dyDescent="0.2">
      <c r="A11" s="52" t="s">
        <v>41</v>
      </c>
      <c r="B11" s="52"/>
      <c r="D11" s="20">
        <f>SUM(D8:D10)</f>
        <v>1121045280</v>
      </c>
      <c r="F11" s="20">
        <f>SUM(F8:F10)</f>
        <v>1800832968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S26"/>
  <sheetViews>
    <sheetView rightToLeft="1" workbookViewId="0">
      <selection activeCell="S22" sqref="S22:S25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7.28515625" customWidth="1"/>
    <col min="10" max="10" width="1.28515625" customWidth="1"/>
    <col min="11" max="11" width="17.7109375" customWidth="1"/>
    <col min="12" max="12" width="1.28515625" customWidth="1"/>
    <col min="13" max="13" width="15.5703125" customWidth="1"/>
    <col min="14" max="14" width="1.28515625" customWidth="1"/>
    <col min="15" max="15" width="18.28515625" customWidth="1"/>
    <col min="16" max="16" width="1.28515625" customWidth="1"/>
    <col min="17" max="17" width="19.5703125" customWidth="1"/>
    <col min="18" max="18" width="1.28515625" customWidth="1"/>
    <col min="19" max="19" width="20.140625" customWidth="1"/>
    <col min="20" max="20" width="0.28515625" customWidth="1"/>
  </cols>
  <sheetData>
    <row r="1" spans="1:19" ht="29.1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21.75" customHeight="1" x14ac:dyDescent="0.2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21.75" customHeight="1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</row>
    <row r="4" spans="1:19" ht="14.45" customHeight="1" x14ac:dyDescent="0.2"/>
    <row r="5" spans="1:19" ht="14.45" customHeight="1" x14ac:dyDescent="0.2">
      <c r="A5" s="57" t="s">
        <v>69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</row>
    <row r="6" spans="1:19" ht="14.45" customHeight="1" x14ac:dyDescent="0.2">
      <c r="A6" s="58" t="s">
        <v>42</v>
      </c>
      <c r="C6" s="58" t="s">
        <v>86</v>
      </c>
      <c r="D6" s="58"/>
      <c r="E6" s="58"/>
      <c r="F6" s="58"/>
      <c r="G6" s="58"/>
      <c r="I6" s="58" t="s">
        <v>66</v>
      </c>
      <c r="J6" s="58"/>
      <c r="K6" s="58"/>
      <c r="L6" s="58"/>
      <c r="M6" s="58"/>
      <c r="O6" s="58" t="s">
        <v>67</v>
      </c>
      <c r="P6" s="58"/>
      <c r="Q6" s="58"/>
      <c r="R6" s="58"/>
      <c r="S6" s="58"/>
    </row>
    <row r="7" spans="1:19" ht="39" customHeight="1" x14ac:dyDescent="0.2">
      <c r="A7" s="58"/>
      <c r="C7" s="15" t="s">
        <v>87</v>
      </c>
      <c r="D7" s="3"/>
      <c r="E7" s="15" t="s">
        <v>88</v>
      </c>
      <c r="F7" s="3"/>
      <c r="G7" s="15" t="s">
        <v>89</v>
      </c>
      <c r="I7" s="15" t="s">
        <v>90</v>
      </c>
      <c r="J7" s="3"/>
      <c r="K7" s="15" t="s">
        <v>91</v>
      </c>
      <c r="L7" s="3"/>
      <c r="M7" s="15" t="s">
        <v>92</v>
      </c>
      <c r="O7" s="35" t="s">
        <v>90</v>
      </c>
      <c r="P7" s="3"/>
      <c r="Q7" s="35" t="s">
        <v>91</v>
      </c>
      <c r="R7" s="3"/>
      <c r="S7" s="35" t="s">
        <v>92</v>
      </c>
    </row>
    <row r="8" spans="1:19" ht="21.75" customHeight="1" x14ac:dyDescent="0.2">
      <c r="A8" s="5" t="s">
        <v>111</v>
      </c>
      <c r="C8" s="37" t="s">
        <v>93</v>
      </c>
      <c r="E8" s="16">
        <v>13019000</v>
      </c>
      <c r="G8" s="16">
        <v>1000</v>
      </c>
      <c r="I8" s="16">
        <f>E8*G8</f>
        <v>13019000000</v>
      </c>
      <c r="K8" s="41">
        <v>-1837976471</v>
      </c>
      <c r="M8" s="16">
        <f>I8+K8</f>
        <v>11181023529</v>
      </c>
      <c r="O8" s="17">
        <f>E8*G8</f>
        <v>13019000000</v>
      </c>
      <c r="Q8" s="19">
        <v>-1837976471</v>
      </c>
      <c r="S8" s="17">
        <f>O8+Q8</f>
        <v>11181023529</v>
      </c>
    </row>
    <row r="9" spans="1:19" ht="21.75" customHeight="1" x14ac:dyDescent="0.2">
      <c r="A9" s="7" t="s">
        <v>29</v>
      </c>
      <c r="C9" s="38" t="s">
        <v>7</v>
      </c>
      <c r="E9" s="17">
        <v>24835592</v>
      </c>
      <c r="G9" s="17">
        <v>90</v>
      </c>
      <c r="I9" s="17">
        <v>0</v>
      </c>
      <c r="K9" s="17">
        <v>0</v>
      </c>
      <c r="M9" s="17">
        <v>0</v>
      </c>
      <c r="O9" s="17">
        <f t="shared" ref="O9:O18" si="0">E9*G9</f>
        <v>2235203280</v>
      </c>
      <c r="Q9" s="19">
        <v>-283410942</v>
      </c>
      <c r="S9" s="17">
        <f t="shared" ref="S9:S18" si="1">O9+Q9</f>
        <v>1951792338</v>
      </c>
    </row>
    <row r="10" spans="1:19" ht="21.75" customHeight="1" x14ac:dyDescent="0.2">
      <c r="A10" s="7" t="s">
        <v>19</v>
      </c>
      <c r="C10" s="38" t="s">
        <v>94</v>
      </c>
      <c r="E10" s="17">
        <v>54006699</v>
      </c>
      <c r="G10" s="17">
        <v>210</v>
      </c>
      <c r="I10" s="17">
        <v>0</v>
      </c>
      <c r="K10" s="17">
        <v>0</v>
      </c>
      <c r="M10" s="17">
        <v>0</v>
      </c>
      <c r="O10" s="17">
        <f t="shared" si="0"/>
        <v>11341406790</v>
      </c>
      <c r="Q10" s="19">
        <v>-1195295323</v>
      </c>
      <c r="S10" s="17">
        <f t="shared" si="1"/>
        <v>10146111467</v>
      </c>
    </row>
    <row r="11" spans="1:19" ht="21.75" customHeight="1" x14ac:dyDescent="0.2">
      <c r="A11" s="7" t="s">
        <v>31</v>
      </c>
      <c r="C11" s="38" t="s">
        <v>95</v>
      </c>
      <c r="E11" s="17">
        <v>1102489</v>
      </c>
      <c r="G11" s="17">
        <v>1600</v>
      </c>
      <c r="I11" s="17">
        <v>0</v>
      </c>
      <c r="K11" s="17">
        <v>0</v>
      </c>
      <c r="M11" s="17">
        <v>0</v>
      </c>
      <c r="O11" s="17">
        <f t="shared" si="0"/>
        <v>1763982400</v>
      </c>
      <c r="Q11" s="19">
        <v>-190729924</v>
      </c>
      <c r="S11" s="17">
        <f t="shared" si="1"/>
        <v>1573252476</v>
      </c>
    </row>
    <row r="12" spans="1:19" ht="21.75" customHeight="1" x14ac:dyDescent="0.2">
      <c r="A12" s="7" t="s">
        <v>27</v>
      </c>
      <c r="C12" s="38" t="s">
        <v>96</v>
      </c>
      <c r="E12" s="17">
        <v>34965865</v>
      </c>
      <c r="G12" s="17">
        <v>398</v>
      </c>
      <c r="I12" s="17">
        <v>0</v>
      </c>
      <c r="K12" s="17">
        <v>0</v>
      </c>
      <c r="M12" s="17">
        <v>0</v>
      </c>
      <c r="O12" s="17">
        <f t="shared" si="0"/>
        <v>13916414270</v>
      </c>
      <c r="Q12" s="19">
        <v>-1534960989</v>
      </c>
      <c r="S12" s="17">
        <f t="shared" si="1"/>
        <v>12381453281</v>
      </c>
    </row>
    <row r="13" spans="1:19" ht="21.75" customHeight="1" x14ac:dyDescent="0.2">
      <c r="A13" s="7" t="s">
        <v>35</v>
      </c>
      <c r="C13" s="38" t="s">
        <v>96</v>
      </c>
      <c r="E13" s="17">
        <v>18403712</v>
      </c>
      <c r="G13" s="17">
        <v>310</v>
      </c>
      <c r="I13" s="17">
        <v>0</v>
      </c>
      <c r="K13" s="17">
        <v>0</v>
      </c>
      <c r="M13" s="17">
        <v>0</v>
      </c>
      <c r="O13" s="17">
        <f t="shared" si="0"/>
        <v>5705150720</v>
      </c>
      <c r="Q13" s="19">
        <v>-629270128</v>
      </c>
      <c r="S13" s="17">
        <f t="shared" si="1"/>
        <v>5075880592</v>
      </c>
    </row>
    <row r="14" spans="1:19" ht="21.75" customHeight="1" x14ac:dyDescent="0.2">
      <c r="A14" s="7" t="s">
        <v>24</v>
      </c>
      <c r="C14" s="38" t="s">
        <v>97</v>
      </c>
      <c r="E14" s="17">
        <v>9206504</v>
      </c>
      <c r="G14" s="17">
        <v>100</v>
      </c>
      <c r="I14" s="17">
        <v>0</v>
      </c>
      <c r="K14" s="17">
        <v>0</v>
      </c>
      <c r="M14" s="17">
        <v>0</v>
      </c>
      <c r="O14" s="17">
        <f t="shared" si="0"/>
        <v>920650400</v>
      </c>
      <c r="Q14" s="19">
        <v>-100546932</v>
      </c>
      <c r="S14" s="17">
        <f t="shared" si="1"/>
        <v>820103468</v>
      </c>
    </row>
    <row r="15" spans="1:19" ht="21.75" customHeight="1" x14ac:dyDescent="0.2">
      <c r="A15" s="7" t="s">
        <v>21</v>
      </c>
      <c r="C15" s="38" t="s">
        <v>98</v>
      </c>
      <c r="E15" s="17">
        <v>10464416</v>
      </c>
      <c r="G15" s="17">
        <v>42</v>
      </c>
      <c r="I15" s="17">
        <v>0</v>
      </c>
      <c r="K15" s="17">
        <v>0</v>
      </c>
      <c r="M15" s="17">
        <v>0</v>
      </c>
      <c r="O15" s="17">
        <f t="shared" si="0"/>
        <v>439505472</v>
      </c>
      <c r="Q15" s="19">
        <v>0</v>
      </c>
      <c r="S15" s="17">
        <f t="shared" si="1"/>
        <v>439505472</v>
      </c>
    </row>
    <row r="16" spans="1:19" ht="21.75" customHeight="1" x14ac:dyDescent="0.2">
      <c r="A16" s="7" t="s">
        <v>75</v>
      </c>
      <c r="C16" s="38" t="s">
        <v>99</v>
      </c>
      <c r="E16" s="17">
        <v>1156410</v>
      </c>
      <c r="G16" s="17">
        <v>252</v>
      </c>
      <c r="I16" s="17">
        <v>0</v>
      </c>
      <c r="K16" s="17">
        <v>0</v>
      </c>
      <c r="M16" s="17">
        <v>0</v>
      </c>
      <c r="O16" s="17">
        <f t="shared" si="0"/>
        <v>291415320</v>
      </c>
      <c r="Q16" s="19">
        <v>0</v>
      </c>
      <c r="S16" s="17">
        <f t="shared" si="1"/>
        <v>291415320</v>
      </c>
    </row>
    <row r="17" spans="1:19" ht="21.75" customHeight="1" x14ac:dyDescent="0.2">
      <c r="A17" s="7" t="s">
        <v>20</v>
      </c>
      <c r="C17" s="38" t="s">
        <v>100</v>
      </c>
      <c r="E17" s="17">
        <v>14347146</v>
      </c>
      <c r="G17" s="17">
        <v>1550</v>
      </c>
      <c r="I17" s="17">
        <v>0</v>
      </c>
      <c r="K17" s="17">
        <v>0</v>
      </c>
      <c r="M17" s="17">
        <v>0</v>
      </c>
      <c r="O17" s="17">
        <f t="shared" si="0"/>
        <v>22238076300</v>
      </c>
      <c r="Q17" s="19">
        <v>-2183974139</v>
      </c>
      <c r="S17" s="17">
        <f t="shared" si="1"/>
        <v>20054102161</v>
      </c>
    </row>
    <row r="18" spans="1:19" ht="21.75" customHeight="1" x14ac:dyDescent="0.2">
      <c r="A18" s="9" t="s">
        <v>33</v>
      </c>
      <c r="C18" s="39" t="s">
        <v>101</v>
      </c>
      <c r="D18" s="40"/>
      <c r="E18" s="18">
        <v>27992550</v>
      </c>
      <c r="G18" s="18">
        <v>1454</v>
      </c>
      <c r="I18" s="18">
        <v>0</v>
      </c>
      <c r="K18" s="17">
        <v>0</v>
      </c>
      <c r="M18" s="18">
        <v>0</v>
      </c>
      <c r="O18" s="17">
        <f t="shared" si="0"/>
        <v>40701167700</v>
      </c>
      <c r="Q18" s="19">
        <v>-4577334969</v>
      </c>
      <c r="S18" s="17">
        <f t="shared" si="1"/>
        <v>36123832731</v>
      </c>
    </row>
    <row r="19" spans="1:19" ht="21.75" customHeight="1" thickBot="1" x14ac:dyDescent="0.25">
      <c r="A19" s="12" t="s">
        <v>41</v>
      </c>
      <c r="C19" s="13"/>
      <c r="E19" s="13"/>
      <c r="G19" s="13"/>
      <c r="I19" s="20">
        <f>SUM(I8:I18)</f>
        <v>13019000000</v>
      </c>
      <c r="K19" s="22">
        <f>SUM(K8:K18)</f>
        <v>-1837976471</v>
      </c>
      <c r="M19" s="20">
        <f>SUM(M8:M18)</f>
        <v>11181023529</v>
      </c>
      <c r="O19" s="42">
        <f>SUM(O8:O18)</f>
        <v>112571972652</v>
      </c>
      <c r="Q19" s="22">
        <f>SUM(Q8:Q18)</f>
        <v>-12533499817</v>
      </c>
      <c r="S19" s="42">
        <f>SUM(S8:S18)</f>
        <v>100038472835</v>
      </c>
    </row>
    <row r="20" spans="1:19" ht="13.5" thickTop="1" x14ac:dyDescent="0.2"/>
    <row r="22" spans="1:19" x14ac:dyDescent="0.2">
      <c r="S22" s="24"/>
    </row>
    <row r="23" spans="1:19" x14ac:dyDescent="0.2">
      <c r="S23" s="24"/>
    </row>
    <row r="24" spans="1:19" x14ac:dyDescent="0.2">
      <c r="S24" s="24"/>
    </row>
    <row r="25" spans="1:19" x14ac:dyDescent="0.2">
      <c r="S25" s="24"/>
    </row>
    <row r="26" spans="1:19" x14ac:dyDescent="0.2">
      <c r="S26" s="24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  <pageSetUpPr fitToPage="1"/>
  </sheetPr>
  <dimension ref="A1:M11"/>
  <sheetViews>
    <sheetView rightToLeft="1" workbookViewId="0">
      <selection activeCell="M11" sqref="M1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21.75" customHeight="1" x14ac:dyDescent="0.2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21.75" customHeight="1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4.45" customHeight="1" x14ac:dyDescent="0.2"/>
    <row r="5" spans="1:13" ht="14.45" customHeight="1" x14ac:dyDescent="0.2">
      <c r="A5" s="57" t="s">
        <v>104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14.45" customHeight="1" x14ac:dyDescent="0.2">
      <c r="A6" s="58" t="s">
        <v>55</v>
      </c>
      <c r="C6" s="58" t="s">
        <v>66</v>
      </c>
      <c r="D6" s="58"/>
      <c r="E6" s="58"/>
      <c r="F6" s="58"/>
      <c r="G6" s="58"/>
      <c r="I6" s="58" t="s">
        <v>67</v>
      </c>
      <c r="J6" s="58"/>
      <c r="K6" s="58"/>
      <c r="L6" s="58"/>
      <c r="M6" s="58"/>
    </row>
    <row r="7" spans="1:13" ht="29.1" customHeight="1" x14ac:dyDescent="0.2">
      <c r="A7" s="58"/>
      <c r="C7" s="15" t="s">
        <v>102</v>
      </c>
      <c r="D7" s="3"/>
      <c r="E7" s="15" t="s">
        <v>91</v>
      </c>
      <c r="F7" s="3"/>
      <c r="G7" s="35" t="s">
        <v>103</v>
      </c>
      <c r="I7" s="15" t="s">
        <v>102</v>
      </c>
      <c r="J7" s="3"/>
      <c r="K7" s="15" t="s">
        <v>91</v>
      </c>
      <c r="L7" s="3"/>
      <c r="M7" s="35" t="s">
        <v>103</v>
      </c>
    </row>
    <row r="8" spans="1:13" ht="21.75" customHeight="1" x14ac:dyDescent="0.2">
      <c r="A8" s="5" t="s">
        <v>50</v>
      </c>
      <c r="C8" s="16">
        <v>10363</v>
      </c>
      <c r="E8" s="16">
        <v>0</v>
      </c>
      <c r="G8" s="17">
        <f>C8+E8</f>
        <v>10363</v>
      </c>
      <c r="I8" s="16">
        <v>31003</v>
      </c>
      <c r="K8" s="16">
        <v>0</v>
      </c>
      <c r="M8" s="17">
        <f>I8+K8</f>
        <v>31003</v>
      </c>
    </row>
    <row r="9" spans="1:13" ht="21.75" customHeight="1" x14ac:dyDescent="0.2">
      <c r="A9" s="7" t="s">
        <v>49</v>
      </c>
      <c r="C9" s="17">
        <v>15492</v>
      </c>
      <c r="E9" s="17">
        <v>0</v>
      </c>
      <c r="G9" s="17">
        <f t="shared" ref="G9:G10" si="0">C9+E9</f>
        <v>15492</v>
      </c>
      <c r="I9" s="17">
        <v>53994</v>
      </c>
      <c r="K9" s="17">
        <v>0</v>
      </c>
      <c r="M9" s="17">
        <f t="shared" ref="M9:M10" si="1">I9+K9</f>
        <v>53994</v>
      </c>
    </row>
    <row r="10" spans="1:13" ht="21.75" customHeight="1" x14ac:dyDescent="0.2">
      <c r="A10" s="9" t="s">
        <v>51</v>
      </c>
      <c r="C10" s="18">
        <v>23247</v>
      </c>
      <c r="E10" s="18">
        <v>0</v>
      </c>
      <c r="G10" s="17">
        <f t="shared" si="0"/>
        <v>23247</v>
      </c>
      <c r="I10" s="18">
        <v>93059</v>
      </c>
      <c r="K10" s="18">
        <v>0</v>
      </c>
      <c r="M10" s="17">
        <f t="shared" si="1"/>
        <v>93059</v>
      </c>
    </row>
    <row r="11" spans="1:13" ht="21.75" customHeight="1" x14ac:dyDescent="0.2">
      <c r="A11" s="12" t="s">
        <v>41</v>
      </c>
      <c r="C11" s="20">
        <f>SUM(C8:C10)</f>
        <v>49102</v>
      </c>
      <c r="E11" s="32">
        <f>SUM(E8:E10)</f>
        <v>0</v>
      </c>
      <c r="G11" s="44">
        <f>SUM(G8:G10)</f>
        <v>49102</v>
      </c>
      <c r="I11" s="20">
        <f>SUM(I8:I10)</f>
        <v>178056</v>
      </c>
      <c r="K11" s="32">
        <f>SUM(K8:K10)</f>
        <v>0</v>
      </c>
      <c r="M11" s="42">
        <f>SUM(M8:M10)</f>
        <v>178056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  <pageSetUpPr fitToPage="1"/>
  </sheetPr>
  <dimension ref="A1:R45"/>
  <sheetViews>
    <sheetView rightToLeft="1" topLeftCell="A19" workbookViewId="0">
      <selection activeCell="I39" sqref="I39:I45"/>
    </sheetView>
  </sheetViews>
  <sheetFormatPr defaultRowHeight="12.75" x14ac:dyDescent="0.2"/>
  <cols>
    <col min="1" max="1" width="40.28515625" customWidth="1"/>
    <col min="2" max="2" width="1.28515625" customWidth="1"/>
    <col min="3" max="3" width="12.5703125" customWidth="1"/>
    <col min="4" max="4" width="1.28515625" customWidth="1"/>
    <col min="5" max="5" width="18.140625" customWidth="1"/>
    <col min="6" max="6" width="1.28515625" customWidth="1"/>
    <col min="7" max="7" width="18.28515625" customWidth="1"/>
    <col min="8" max="8" width="1.28515625" customWidth="1"/>
    <col min="9" max="9" width="17.5703125" customWidth="1"/>
    <col min="10" max="10" width="1.28515625" customWidth="1"/>
    <col min="11" max="11" width="13.7109375" customWidth="1"/>
    <col min="12" max="12" width="1.28515625" customWidth="1"/>
    <col min="13" max="13" width="20.85546875" customWidth="1"/>
    <col min="14" max="14" width="1.28515625" customWidth="1"/>
    <col min="15" max="15" width="19.28515625" customWidth="1"/>
    <col min="16" max="16" width="1.28515625" customWidth="1"/>
    <col min="17" max="17" width="15.42578125" customWidth="1"/>
    <col min="18" max="18" width="2.7109375" customWidth="1"/>
    <col min="19" max="19" width="0.28515625" customWidth="1"/>
  </cols>
  <sheetData>
    <row r="1" spans="1:18" ht="29.1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8" ht="21.75" customHeight="1" x14ac:dyDescent="0.2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ht="21.75" customHeight="1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ht="14.45" customHeight="1" x14ac:dyDescent="0.2"/>
    <row r="5" spans="1:18" ht="14.45" customHeight="1" x14ac:dyDescent="0.2">
      <c r="A5" s="57" t="s">
        <v>105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6" spans="1:18" ht="14.45" customHeight="1" x14ac:dyDescent="0.2">
      <c r="A6" s="58" t="s">
        <v>55</v>
      </c>
      <c r="C6" s="58" t="s">
        <v>66</v>
      </c>
      <c r="D6" s="58"/>
      <c r="E6" s="58"/>
      <c r="F6" s="58"/>
      <c r="G6" s="58"/>
      <c r="H6" s="58"/>
      <c r="I6" s="58"/>
      <c r="K6" s="58" t="s">
        <v>67</v>
      </c>
      <c r="L6" s="58"/>
      <c r="M6" s="58"/>
      <c r="N6" s="58"/>
      <c r="O6" s="58"/>
      <c r="P6" s="58"/>
      <c r="Q6" s="58"/>
      <c r="R6" s="58"/>
    </row>
    <row r="7" spans="1:18" ht="34.5" customHeight="1" x14ac:dyDescent="0.2">
      <c r="A7" s="58"/>
      <c r="C7" s="15" t="s">
        <v>13</v>
      </c>
      <c r="D7" s="3"/>
      <c r="E7" s="15" t="s">
        <v>106</v>
      </c>
      <c r="F7" s="3"/>
      <c r="G7" s="35" t="s">
        <v>107</v>
      </c>
      <c r="H7" s="3"/>
      <c r="I7" s="35" t="s">
        <v>108</v>
      </c>
      <c r="K7" s="15" t="s">
        <v>13</v>
      </c>
      <c r="L7" s="3"/>
      <c r="M7" s="15" t="s">
        <v>106</v>
      </c>
      <c r="N7" s="3"/>
      <c r="O7" s="15" t="s">
        <v>107</v>
      </c>
      <c r="P7" s="3"/>
      <c r="Q7" s="72" t="s">
        <v>108</v>
      </c>
      <c r="R7" s="72"/>
    </row>
    <row r="8" spans="1:18" ht="21.75" customHeight="1" x14ac:dyDescent="0.2">
      <c r="A8" s="5" t="s">
        <v>23</v>
      </c>
      <c r="C8" s="16">
        <v>763363</v>
      </c>
      <c r="E8" s="16">
        <v>20622750781</v>
      </c>
      <c r="G8" s="19">
        <v>-15089228031</v>
      </c>
      <c r="I8" s="17">
        <f>E8+G8</f>
        <v>5533522750</v>
      </c>
      <c r="K8" s="16">
        <v>1566464</v>
      </c>
      <c r="M8" s="16">
        <v>37522118365</v>
      </c>
      <c r="O8" s="19">
        <v>-30592049591</v>
      </c>
      <c r="Q8" s="63">
        <f>M8+O8</f>
        <v>6930068774</v>
      </c>
      <c r="R8" s="63"/>
    </row>
    <row r="9" spans="1:18" ht="21.75" customHeight="1" x14ac:dyDescent="0.2">
      <c r="A9" s="7" t="s">
        <v>19</v>
      </c>
      <c r="C9" s="17">
        <v>10134757</v>
      </c>
      <c r="E9" s="17">
        <v>32966486474</v>
      </c>
      <c r="G9" s="19">
        <v>-30864520465</v>
      </c>
      <c r="I9" s="17">
        <f t="shared" ref="I9:I33" si="0">E9+G9</f>
        <v>2101966009</v>
      </c>
      <c r="K9" s="17">
        <v>53343542</v>
      </c>
      <c r="M9" s="17">
        <v>154419030535</v>
      </c>
      <c r="O9" s="19">
        <v>-159317364602</v>
      </c>
      <c r="Q9" s="69">
        <f t="shared" ref="Q9:Q33" si="1">M9+O9</f>
        <v>-4898334067</v>
      </c>
      <c r="R9" s="69"/>
    </row>
    <row r="10" spans="1:18" ht="21.75" customHeight="1" x14ac:dyDescent="0.2">
      <c r="A10" s="7" t="s">
        <v>22</v>
      </c>
      <c r="C10" s="17">
        <v>6008096</v>
      </c>
      <c r="E10" s="17">
        <v>53988566261</v>
      </c>
      <c r="G10" s="19">
        <v>-50015871194</v>
      </c>
      <c r="I10" s="17">
        <f t="shared" si="0"/>
        <v>3972695067</v>
      </c>
      <c r="K10" s="17">
        <v>11426489</v>
      </c>
      <c r="M10" s="17">
        <v>97537258334</v>
      </c>
      <c r="O10" s="19">
        <v>-94443935008</v>
      </c>
      <c r="Q10" s="63">
        <f t="shared" si="1"/>
        <v>3093323326</v>
      </c>
      <c r="R10" s="63"/>
    </row>
    <row r="11" spans="1:18" ht="21.75" customHeight="1" x14ac:dyDescent="0.2">
      <c r="A11" s="7" t="s">
        <v>35</v>
      </c>
      <c r="C11" s="17">
        <v>7189552</v>
      </c>
      <c r="E11" s="17">
        <v>61311471221</v>
      </c>
      <c r="G11" s="19">
        <v>-42184196592</v>
      </c>
      <c r="I11" s="17">
        <f t="shared" si="0"/>
        <v>19127274629</v>
      </c>
      <c r="K11" s="17">
        <v>9103676</v>
      </c>
      <c r="M11" s="17">
        <v>71028159095</v>
      </c>
      <c r="O11" s="19">
        <v>-53367193789</v>
      </c>
      <c r="Q11" s="63">
        <f t="shared" si="1"/>
        <v>17660965306</v>
      </c>
      <c r="R11" s="63"/>
    </row>
    <row r="12" spans="1:18" ht="21.75" customHeight="1" x14ac:dyDescent="0.2">
      <c r="A12" s="7" t="s">
        <v>40</v>
      </c>
      <c r="C12" s="17">
        <v>100000</v>
      </c>
      <c r="E12" s="17">
        <v>2173071300</v>
      </c>
      <c r="G12" s="19">
        <v>-2132666318</v>
      </c>
      <c r="I12" s="17">
        <f t="shared" si="0"/>
        <v>40404982</v>
      </c>
      <c r="K12" s="17">
        <v>100000</v>
      </c>
      <c r="M12" s="17">
        <v>2173071300</v>
      </c>
      <c r="O12" s="19">
        <v>-2132666318</v>
      </c>
      <c r="Q12" s="63">
        <f t="shared" si="1"/>
        <v>40404982</v>
      </c>
      <c r="R12" s="63"/>
    </row>
    <row r="13" spans="1:18" ht="21.75" customHeight="1" x14ac:dyDescent="0.2">
      <c r="A13" s="7" t="s">
        <v>111</v>
      </c>
      <c r="C13" s="17">
        <v>1516412</v>
      </c>
      <c r="E13" s="17">
        <v>46858074336</v>
      </c>
      <c r="G13" s="19">
        <v>-31150623992</v>
      </c>
      <c r="I13" s="17">
        <f t="shared" si="0"/>
        <v>15707450344</v>
      </c>
      <c r="K13" s="17">
        <v>2531393</v>
      </c>
      <c r="M13" s="17">
        <v>68681790605</v>
      </c>
      <c r="O13" s="19">
        <v>-50014709570</v>
      </c>
      <c r="Q13" s="63">
        <f t="shared" si="1"/>
        <v>18667081035</v>
      </c>
      <c r="R13" s="63"/>
    </row>
    <row r="14" spans="1:18" ht="21.75" customHeight="1" x14ac:dyDescent="0.2">
      <c r="A14" s="7" t="s">
        <v>20</v>
      </c>
      <c r="C14" s="17">
        <v>2893713</v>
      </c>
      <c r="E14" s="17">
        <v>54449532945</v>
      </c>
      <c r="G14" s="19">
        <v>-46578882327</v>
      </c>
      <c r="I14" s="17">
        <f t="shared" si="0"/>
        <v>7870650618</v>
      </c>
      <c r="K14" s="17">
        <v>6431691</v>
      </c>
      <c r="M14" s="17">
        <v>107893997231</v>
      </c>
      <c r="O14" s="19">
        <v>-103484917605</v>
      </c>
      <c r="Q14" s="63">
        <f t="shared" si="1"/>
        <v>4409079626</v>
      </c>
      <c r="R14" s="63"/>
    </row>
    <row r="15" spans="1:18" ht="21.75" customHeight="1" x14ac:dyDescent="0.2">
      <c r="A15" s="7" t="s">
        <v>25</v>
      </c>
      <c r="C15" s="17">
        <v>510908</v>
      </c>
      <c r="E15" s="17">
        <v>5949693774</v>
      </c>
      <c r="G15" s="19">
        <v>-3768266818</v>
      </c>
      <c r="I15" s="17">
        <f t="shared" si="0"/>
        <v>2181426956</v>
      </c>
      <c r="K15" s="17">
        <v>3843804</v>
      </c>
      <c r="M15" s="17">
        <v>37918652946</v>
      </c>
      <c r="O15" s="19">
        <v>-26902334750</v>
      </c>
      <c r="Q15" s="63">
        <f t="shared" si="1"/>
        <v>11016318196</v>
      </c>
      <c r="R15" s="63"/>
    </row>
    <row r="16" spans="1:18" ht="21.75" customHeight="1" x14ac:dyDescent="0.2">
      <c r="A16" s="7" t="s">
        <v>36</v>
      </c>
      <c r="C16" s="17">
        <v>100000</v>
      </c>
      <c r="E16" s="17">
        <v>1496343164</v>
      </c>
      <c r="G16" s="19">
        <v>-1564110018</v>
      </c>
      <c r="I16" s="17">
        <f t="shared" si="0"/>
        <v>-67766854</v>
      </c>
      <c r="K16" s="17">
        <v>100000</v>
      </c>
      <c r="M16" s="17">
        <v>1496343164</v>
      </c>
      <c r="O16" s="19">
        <v>-1564110018</v>
      </c>
      <c r="Q16" s="69">
        <f t="shared" si="1"/>
        <v>-67766854</v>
      </c>
      <c r="R16" s="69"/>
    </row>
    <row r="17" spans="1:18" ht="21.75" customHeight="1" x14ac:dyDescent="0.2">
      <c r="A17" s="7" t="s">
        <v>26</v>
      </c>
      <c r="C17" s="17">
        <v>9583525</v>
      </c>
      <c r="E17" s="17">
        <v>73266824198</v>
      </c>
      <c r="G17" s="19">
        <v>-48411842439</v>
      </c>
      <c r="I17" s="17">
        <f t="shared" si="0"/>
        <v>24854981759</v>
      </c>
      <c r="K17" s="17">
        <v>16771483</v>
      </c>
      <c r="M17" s="17">
        <v>109130906494</v>
      </c>
      <c r="O17" s="19">
        <v>-84787057377</v>
      </c>
      <c r="Q17" s="63">
        <f t="shared" si="1"/>
        <v>24343849117</v>
      </c>
      <c r="R17" s="63"/>
    </row>
    <row r="18" spans="1:18" ht="21.75" customHeight="1" x14ac:dyDescent="0.2">
      <c r="A18" s="7" t="s">
        <v>21</v>
      </c>
      <c r="C18" s="17">
        <v>9609833</v>
      </c>
      <c r="E18" s="17">
        <v>230598714869</v>
      </c>
      <c r="G18" s="19">
        <v>-183617910727</v>
      </c>
      <c r="I18" s="17">
        <f t="shared" si="0"/>
        <v>46980804142</v>
      </c>
      <c r="K18" s="17">
        <v>15688473</v>
      </c>
      <c r="M18" s="17">
        <v>335603187479</v>
      </c>
      <c r="O18" s="19">
        <v>-287517677261</v>
      </c>
      <c r="Q18" s="63">
        <f t="shared" si="1"/>
        <v>48085510218</v>
      </c>
      <c r="R18" s="63"/>
    </row>
    <row r="19" spans="1:18" ht="21.75" customHeight="1" x14ac:dyDescent="0.2">
      <c r="A19" s="7" t="s">
        <v>34</v>
      </c>
      <c r="C19" s="17">
        <v>8588119</v>
      </c>
      <c r="E19" s="17">
        <v>80541968957</v>
      </c>
      <c r="G19" s="19">
        <v>-51678262605</v>
      </c>
      <c r="I19" s="17">
        <f t="shared" si="0"/>
        <v>28863706352</v>
      </c>
      <c r="K19" s="17">
        <v>13295366</v>
      </c>
      <c r="M19" s="17">
        <v>112804063049</v>
      </c>
      <c r="O19" s="19">
        <v>-77842164017</v>
      </c>
      <c r="Q19" s="63">
        <f t="shared" si="1"/>
        <v>34961899032</v>
      </c>
      <c r="R19" s="63"/>
    </row>
    <row r="20" spans="1:18" ht="21.75" customHeight="1" x14ac:dyDescent="0.2">
      <c r="A20" s="7" t="s">
        <v>33</v>
      </c>
      <c r="C20" s="17">
        <v>3567175</v>
      </c>
      <c r="E20" s="17">
        <v>148727365334</v>
      </c>
      <c r="G20" s="19">
        <v>-94680730662</v>
      </c>
      <c r="I20" s="17">
        <f t="shared" si="0"/>
        <v>54046634672</v>
      </c>
      <c r="K20" s="17">
        <v>3999530</v>
      </c>
      <c r="M20" s="17">
        <v>163099391977</v>
      </c>
      <c r="O20" s="19">
        <v>-106150328831</v>
      </c>
      <c r="Q20" s="63">
        <f t="shared" si="1"/>
        <v>56949063146</v>
      </c>
      <c r="R20" s="63"/>
    </row>
    <row r="21" spans="1:18" ht="21.75" customHeight="1" x14ac:dyDescent="0.2">
      <c r="A21" s="7" t="s">
        <v>27</v>
      </c>
      <c r="C21" s="17">
        <v>5217000</v>
      </c>
      <c r="E21" s="17">
        <v>69345943254</v>
      </c>
      <c r="G21" s="19">
        <v>-50786757932</v>
      </c>
      <c r="I21" s="17">
        <f t="shared" si="0"/>
        <v>18559185322</v>
      </c>
      <c r="K21" s="17">
        <v>10421053</v>
      </c>
      <c r="M21" s="17">
        <v>123592735480</v>
      </c>
      <c r="O21" s="19">
        <v>-101396333337</v>
      </c>
      <c r="Q21" s="63">
        <f t="shared" si="1"/>
        <v>22196402143</v>
      </c>
      <c r="R21" s="63"/>
    </row>
    <row r="22" spans="1:18" ht="21.75" customHeight="1" x14ac:dyDescent="0.2">
      <c r="A22" s="7" t="s">
        <v>32</v>
      </c>
      <c r="C22" s="17">
        <v>30004860</v>
      </c>
      <c r="E22" s="17">
        <v>71584579269</v>
      </c>
      <c r="G22" s="19">
        <v>-70053429522</v>
      </c>
      <c r="I22" s="17">
        <f t="shared" si="0"/>
        <v>1531149747</v>
      </c>
      <c r="K22" s="17">
        <v>37064881</v>
      </c>
      <c r="M22" s="17">
        <v>86327766708</v>
      </c>
      <c r="O22" s="19">
        <v>-84358552377</v>
      </c>
      <c r="Q22" s="63">
        <f t="shared" si="1"/>
        <v>1969214331</v>
      </c>
      <c r="R22" s="63"/>
    </row>
    <row r="23" spans="1:18" ht="21.75" customHeight="1" x14ac:dyDescent="0.2">
      <c r="A23" s="7" t="s">
        <v>38</v>
      </c>
      <c r="C23" s="17">
        <v>500000</v>
      </c>
      <c r="E23" s="17">
        <v>13150689208</v>
      </c>
      <c r="G23" s="19">
        <v>-12932661784</v>
      </c>
      <c r="I23" s="17">
        <f t="shared" si="0"/>
        <v>218027424</v>
      </c>
      <c r="K23" s="17">
        <v>500000</v>
      </c>
      <c r="M23" s="17">
        <v>13150689208</v>
      </c>
      <c r="O23" s="19">
        <v>-12932661784</v>
      </c>
      <c r="Q23" s="63">
        <f t="shared" si="1"/>
        <v>218027424</v>
      </c>
      <c r="R23" s="63"/>
    </row>
    <row r="24" spans="1:18" ht="21.75" customHeight="1" x14ac:dyDescent="0.2">
      <c r="A24" s="7" t="s">
        <v>24</v>
      </c>
      <c r="C24" s="17">
        <v>1620621</v>
      </c>
      <c r="E24" s="17">
        <v>5285699519</v>
      </c>
      <c r="G24" s="19">
        <v>-4509496958</v>
      </c>
      <c r="I24" s="17">
        <f t="shared" si="0"/>
        <v>776202561</v>
      </c>
      <c r="K24" s="17">
        <v>12006996</v>
      </c>
      <c r="M24" s="17">
        <v>32430846625</v>
      </c>
      <c r="O24" s="19">
        <v>-29198823426</v>
      </c>
      <c r="Q24" s="63">
        <f t="shared" si="1"/>
        <v>3232023199</v>
      </c>
      <c r="R24" s="63"/>
    </row>
    <row r="25" spans="1:18" ht="21.75" customHeight="1" x14ac:dyDescent="0.2">
      <c r="A25" s="7" t="s">
        <v>72</v>
      </c>
      <c r="C25" s="17">
        <v>0</v>
      </c>
      <c r="E25" s="17">
        <v>0</v>
      </c>
      <c r="G25" s="17">
        <v>0</v>
      </c>
      <c r="I25" s="17">
        <f t="shared" si="0"/>
        <v>0</v>
      </c>
      <c r="K25" s="17">
        <v>8006821</v>
      </c>
      <c r="M25" s="17">
        <v>7337288568</v>
      </c>
      <c r="O25" s="19">
        <v>-7420563007</v>
      </c>
      <c r="Q25" s="69">
        <f t="shared" si="1"/>
        <v>-83274439</v>
      </c>
      <c r="R25" s="69"/>
    </row>
    <row r="26" spans="1:18" ht="21.75" customHeight="1" x14ac:dyDescent="0.2">
      <c r="A26" s="7" t="s">
        <v>112</v>
      </c>
      <c r="C26" s="17">
        <v>0</v>
      </c>
      <c r="E26" s="17">
        <v>0</v>
      </c>
      <c r="G26" s="17">
        <v>0</v>
      </c>
      <c r="I26" s="17">
        <f t="shared" si="0"/>
        <v>0</v>
      </c>
      <c r="K26" s="17">
        <v>20000</v>
      </c>
      <c r="M26" s="17">
        <v>235457200</v>
      </c>
      <c r="O26" s="19">
        <v>-238113365</v>
      </c>
      <c r="Q26" s="69">
        <f t="shared" si="1"/>
        <v>-2656165</v>
      </c>
      <c r="R26" s="69"/>
    </row>
    <row r="27" spans="1:18" ht="21.75" customHeight="1" x14ac:dyDescent="0.2">
      <c r="A27" s="7" t="s">
        <v>73</v>
      </c>
      <c r="C27" s="17">
        <v>0</v>
      </c>
      <c r="E27" s="17">
        <v>0</v>
      </c>
      <c r="G27" s="17">
        <v>0</v>
      </c>
      <c r="I27" s="17">
        <f t="shared" si="0"/>
        <v>0</v>
      </c>
      <c r="K27" s="17">
        <v>1071600</v>
      </c>
      <c r="M27" s="17">
        <v>3657304333</v>
      </c>
      <c r="O27" s="19">
        <v>-3753721308</v>
      </c>
      <c r="Q27" s="69">
        <f t="shared" si="1"/>
        <v>-96416975</v>
      </c>
      <c r="R27" s="69"/>
    </row>
    <row r="28" spans="1:18" ht="21.75" customHeight="1" x14ac:dyDescent="0.2">
      <c r="A28" s="7" t="s">
        <v>74</v>
      </c>
      <c r="C28" s="17">
        <v>0</v>
      </c>
      <c r="E28" s="17">
        <v>0</v>
      </c>
      <c r="G28" s="17">
        <v>0</v>
      </c>
      <c r="I28" s="17">
        <f t="shared" si="0"/>
        <v>0</v>
      </c>
      <c r="K28" s="17">
        <v>299559</v>
      </c>
      <c r="M28" s="17">
        <v>19206030276</v>
      </c>
      <c r="O28" s="19">
        <v>-19394719790</v>
      </c>
      <c r="Q28" s="69">
        <f t="shared" si="1"/>
        <v>-188689514</v>
      </c>
      <c r="R28" s="69"/>
    </row>
    <row r="29" spans="1:18" ht="21.75" customHeight="1" x14ac:dyDescent="0.2">
      <c r="A29" s="7" t="s">
        <v>75</v>
      </c>
      <c r="C29" s="17">
        <v>0</v>
      </c>
      <c r="E29" s="17">
        <v>0</v>
      </c>
      <c r="G29" s="17">
        <v>0</v>
      </c>
      <c r="I29" s="17">
        <f t="shared" si="0"/>
        <v>0</v>
      </c>
      <c r="K29" s="17">
        <v>1156410</v>
      </c>
      <c r="M29" s="17">
        <v>10308665296</v>
      </c>
      <c r="O29" s="19">
        <v>-10143643204</v>
      </c>
      <c r="Q29" s="63">
        <f t="shared" si="1"/>
        <v>165022092</v>
      </c>
      <c r="R29" s="63"/>
    </row>
    <row r="30" spans="1:18" ht="21.75" customHeight="1" x14ac:dyDescent="0.2">
      <c r="A30" s="7" t="s">
        <v>76</v>
      </c>
      <c r="C30" s="17">
        <v>0</v>
      </c>
      <c r="E30" s="17">
        <v>0</v>
      </c>
      <c r="G30" s="17">
        <v>0</v>
      </c>
      <c r="I30" s="17">
        <f t="shared" si="0"/>
        <v>0</v>
      </c>
      <c r="K30" s="17">
        <v>2000000</v>
      </c>
      <c r="M30" s="17">
        <v>5604133618</v>
      </c>
      <c r="O30" s="19">
        <v>-5125618353</v>
      </c>
      <c r="Q30" s="63">
        <f t="shared" si="1"/>
        <v>478515265</v>
      </c>
      <c r="R30" s="63"/>
    </row>
    <row r="31" spans="1:18" ht="21.75" customHeight="1" x14ac:dyDescent="0.2">
      <c r="A31" s="7" t="s">
        <v>74</v>
      </c>
      <c r="C31" s="17">
        <v>0</v>
      </c>
      <c r="E31" s="17">
        <v>0</v>
      </c>
      <c r="G31" s="17">
        <v>0</v>
      </c>
      <c r="I31" s="17">
        <f t="shared" si="0"/>
        <v>0</v>
      </c>
      <c r="K31" s="17">
        <v>326168</v>
      </c>
      <c r="M31" s="17">
        <v>20711773222</v>
      </c>
      <c r="O31" s="19">
        <v>-21043857673</v>
      </c>
      <c r="Q31" s="69">
        <f t="shared" si="1"/>
        <v>-332084451</v>
      </c>
      <c r="R31" s="69"/>
    </row>
    <row r="32" spans="1:18" ht="21.75" customHeight="1" x14ac:dyDescent="0.2">
      <c r="A32" s="7" t="s">
        <v>29</v>
      </c>
      <c r="C32" s="17">
        <v>0</v>
      </c>
      <c r="E32" s="17">
        <v>0</v>
      </c>
      <c r="G32" s="17">
        <v>0</v>
      </c>
      <c r="I32" s="17">
        <f t="shared" si="0"/>
        <v>0</v>
      </c>
      <c r="K32" s="17">
        <v>1000000</v>
      </c>
      <c r="M32" s="17">
        <v>2857737602</v>
      </c>
      <c r="O32" s="19">
        <v>-2935134660</v>
      </c>
      <c r="Q32" s="69">
        <f t="shared" si="1"/>
        <v>-77397058</v>
      </c>
      <c r="R32" s="69"/>
    </row>
    <row r="33" spans="1:18" ht="21.75" customHeight="1" x14ac:dyDescent="0.2">
      <c r="A33" s="9" t="s">
        <v>77</v>
      </c>
      <c r="C33" s="18">
        <v>0</v>
      </c>
      <c r="E33" s="18">
        <v>0</v>
      </c>
      <c r="G33" s="17">
        <v>0</v>
      </c>
      <c r="I33" s="17">
        <f t="shared" si="0"/>
        <v>0</v>
      </c>
      <c r="K33" s="18">
        <v>1218</v>
      </c>
      <c r="M33" s="18">
        <v>30653978364</v>
      </c>
      <c r="O33" s="19">
        <v>-29991978399</v>
      </c>
      <c r="Q33" s="63">
        <f t="shared" si="1"/>
        <v>661999965</v>
      </c>
      <c r="R33" s="63"/>
    </row>
    <row r="34" spans="1:18" ht="21.75" customHeight="1" thickBot="1" x14ac:dyDescent="0.25">
      <c r="A34" s="12" t="s">
        <v>41</v>
      </c>
      <c r="C34" s="20">
        <v>97907934</v>
      </c>
      <c r="E34" s="20">
        <v>972317774864</v>
      </c>
      <c r="G34" s="22">
        <f>SUM(G8:G33)</f>
        <v>-740019458384</v>
      </c>
      <c r="I34" s="44">
        <v>232298316480</v>
      </c>
      <c r="K34" s="20">
        <f>SUM(K8:K33)</f>
        <v>212076617</v>
      </c>
      <c r="M34" s="20">
        <f>SUM(M8:M33)</f>
        <v>1655382377074</v>
      </c>
      <c r="O34" s="22">
        <f>SUM(O8:O33)</f>
        <v>-1406050229420</v>
      </c>
      <c r="Q34" s="71">
        <f>SUM(Q8:R33)</f>
        <v>249332147654</v>
      </c>
      <c r="R34" s="71"/>
    </row>
    <row r="35" spans="1:18" ht="13.5" thickTop="1" x14ac:dyDescent="0.2"/>
    <row r="37" spans="1:18" x14ac:dyDescent="0.2">
      <c r="Q37" s="24"/>
    </row>
    <row r="38" spans="1:18" x14ac:dyDescent="0.2">
      <c r="Q38" s="24"/>
    </row>
    <row r="39" spans="1:18" x14ac:dyDescent="0.2">
      <c r="I39" s="24"/>
      <c r="Q39" s="24"/>
    </row>
    <row r="40" spans="1:18" x14ac:dyDescent="0.2">
      <c r="I40" s="24"/>
    </row>
    <row r="41" spans="1:18" x14ac:dyDescent="0.2">
      <c r="I41" s="24"/>
      <c r="Q41" s="24"/>
    </row>
    <row r="42" spans="1:18" x14ac:dyDescent="0.2">
      <c r="I42" s="24"/>
    </row>
    <row r="43" spans="1:18" x14ac:dyDescent="0.2">
      <c r="I43" s="24"/>
    </row>
    <row r="45" spans="1:18" x14ac:dyDescent="0.2">
      <c r="I45" s="24"/>
    </row>
  </sheetData>
  <mergeCells count="3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33:R33"/>
    <mergeCell ref="Q34:R34"/>
    <mergeCell ref="Q28:R28"/>
    <mergeCell ref="Q29:R29"/>
    <mergeCell ref="Q30:R30"/>
    <mergeCell ref="Q31:R31"/>
    <mergeCell ref="Q32:R32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  <pageSetUpPr fitToPage="1"/>
  </sheetPr>
  <dimension ref="A1:S37"/>
  <sheetViews>
    <sheetView rightToLeft="1" topLeftCell="A13" workbookViewId="0">
      <selection activeCell="I30" sqref="I30:I39"/>
    </sheetView>
  </sheetViews>
  <sheetFormatPr defaultRowHeight="12.75" x14ac:dyDescent="0.2"/>
  <cols>
    <col min="1" max="1" width="40.28515625" customWidth="1"/>
    <col min="2" max="2" width="1.28515625" customWidth="1"/>
    <col min="3" max="3" width="13.7109375" customWidth="1"/>
    <col min="4" max="4" width="1.28515625" customWidth="1"/>
    <col min="5" max="5" width="17.28515625" customWidth="1"/>
    <col min="6" max="6" width="1.28515625" customWidth="1"/>
    <col min="7" max="7" width="19.7109375" customWidth="1"/>
    <col min="8" max="8" width="1.28515625" customWidth="1"/>
    <col min="9" max="9" width="19.28515625" customWidth="1"/>
    <col min="10" max="10" width="1.28515625" customWidth="1"/>
    <col min="11" max="11" width="15.5703125" customWidth="1"/>
    <col min="12" max="12" width="1.28515625" customWidth="1"/>
    <col min="13" max="13" width="18.7109375" customWidth="1"/>
    <col min="14" max="14" width="1.28515625" customWidth="1"/>
    <col min="15" max="15" width="21.5703125" customWidth="1"/>
    <col min="16" max="16" width="1.28515625" customWidth="1"/>
    <col min="17" max="17" width="18" customWidth="1"/>
    <col min="18" max="18" width="1.28515625" customWidth="1"/>
    <col min="19" max="19" width="0.28515625" customWidth="1"/>
  </cols>
  <sheetData>
    <row r="1" spans="1:18" ht="29.1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8" ht="21.75" customHeight="1" x14ac:dyDescent="0.2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ht="21.75" customHeight="1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ht="14.45" customHeight="1" x14ac:dyDescent="0.2"/>
    <row r="5" spans="1:18" ht="14.45" customHeight="1" x14ac:dyDescent="0.2">
      <c r="A5" s="57" t="s">
        <v>109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6" spans="1:18" ht="14.45" customHeight="1" x14ac:dyDescent="0.2">
      <c r="A6" s="58" t="s">
        <v>55</v>
      </c>
      <c r="C6" s="58" t="s">
        <v>66</v>
      </c>
      <c r="D6" s="58"/>
      <c r="E6" s="58"/>
      <c r="F6" s="58"/>
      <c r="G6" s="58"/>
      <c r="H6" s="58"/>
      <c r="I6" s="58"/>
      <c r="K6" s="58" t="s">
        <v>67</v>
      </c>
      <c r="L6" s="58"/>
      <c r="M6" s="58"/>
      <c r="N6" s="58"/>
      <c r="O6" s="58"/>
      <c r="P6" s="58"/>
      <c r="Q6" s="58"/>
      <c r="R6" s="58"/>
    </row>
    <row r="7" spans="1:18" ht="35.25" customHeight="1" x14ac:dyDescent="0.2">
      <c r="A7" s="58"/>
      <c r="C7" s="15" t="s">
        <v>13</v>
      </c>
      <c r="D7" s="3"/>
      <c r="E7" s="15" t="s">
        <v>15</v>
      </c>
      <c r="F7" s="3"/>
      <c r="G7" s="35" t="s">
        <v>107</v>
      </c>
      <c r="H7" s="3"/>
      <c r="I7" s="35" t="s">
        <v>110</v>
      </c>
      <c r="K7" s="15" t="s">
        <v>13</v>
      </c>
      <c r="L7" s="3"/>
      <c r="M7" s="15" t="s">
        <v>15</v>
      </c>
      <c r="N7" s="3"/>
      <c r="O7" s="15" t="s">
        <v>107</v>
      </c>
      <c r="P7" s="3"/>
      <c r="Q7" s="72" t="s">
        <v>110</v>
      </c>
      <c r="R7" s="72"/>
    </row>
    <row r="8" spans="1:18" ht="21.75" customHeight="1" x14ac:dyDescent="0.2">
      <c r="A8" s="5" t="s">
        <v>111</v>
      </c>
      <c r="C8" s="16">
        <v>26038000</v>
      </c>
      <c r="E8" s="16">
        <v>432765164855</v>
      </c>
      <c r="G8" s="19">
        <v>-393550005487</v>
      </c>
      <c r="I8" s="17">
        <f>E8+G8</f>
        <v>39215159368</v>
      </c>
      <c r="K8" s="16">
        <v>26038000</v>
      </c>
      <c r="M8" s="16">
        <v>432765164855</v>
      </c>
      <c r="O8" s="19">
        <v>-268506934217</v>
      </c>
      <c r="Q8" s="63">
        <f>M8+O8</f>
        <v>164258230638</v>
      </c>
      <c r="R8" s="63"/>
    </row>
    <row r="9" spans="1:18" ht="21.75" customHeight="1" x14ac:dyDescent="0.2">
      <c r="A9" s="7" t="s">
        <v>36</v>
      </c>
      <c r="C9" s="17">
        <v>4928462</v>
      </c>
      <c r="E9" s="17">
        <v>70910292336</v>
      </c>
      <c r="G9" s="19">
        <v>-76552341491</v>
      </c>
      <c r="I9" s="19">
        <f t="shared" ref="I9:I27" si="0">E9+G9</f>
        <v>-5642049155</v>
      </c>
      <c r="K9" s="17">
        <v>4928462</v>
      </c>
      <c r="M9" s="17">
        <v>70910292336</v>
      </c>
      <c r="O9" s="19">
        <v>-76552341491</v>
      </c>
      <c r="Q9" s="69">
        <f t="shared" ref="Q9:Q26" si="1">M9+O9</f>
        <v>-5642049155</v>
      </c>
      <c r="R9" s="69"/>
    </row>
    <row r="10" spans="1:18" ht="21.75" customHeight="1" x14ac:dyDescent="0.2">
      <c r="A10" s="7" t="s">
        <v>38</v>
      </c>
      <c r="C10" s="17">
        <v>1550000</v>
      </c>
      <c r="E10" s="17">
        <v>37158526960</v>
      </c>
      <c r="G10" s="19">
        <v>-40299271150</v>
      </c>
      <c r="I10" s="19">
        <f t="shared" si="0"/>
        <v>-3140744190</v>
      </c>
      <c r="K10" s="17">
        <v>1550000</v>
      </c>
      <c r="M10" s="17">
        <v>37158526960</v>
      </c>
      <c r="O10" s="19">
        <v>-40299271150</v>
      </c>
      <c r="Q10" s="69">
        <f t="shared" si="1"/>
        <v>-3140744190</v>
      </c>
      <c r="R10" s="69"/>
    </row>
    <row r="11" spans="1:18" ht="21.75" customHeight="1" x14ac:dyDescent="0.2">
      <c r="A11" s="7" t="s">
        <v>29</v>
      </c>
      <c r="C11" s="17">
        <v>26635592</v>
      </c>
      <c r="E11" s="17">
        <v>100961449698</v>
      </c>
      <c r="G11" s="19">
        <v>-70598636574</v>
      </c>
      <c r="I11" s="17">
        <f t="shared" si="0"/>
        <v>30362813124</v>
      </c>
      <c r="K11" s="17">
        <v>26635592</v>
      </c>
      <c r="M11" s="17">
        <v>100961449698</v>
      </c>
      <c r="O11" s="19">
        <v>-79766060563</v>
      </c>
      <c r="Q11" s="63">
        <f t="shared" si="1"/>
        <v>21195389135</v>
      </c>
      <c r="R11" s="63"/>
    </row>
    <row r="12" spans="1:18" ht="21.75" customHeight="1" x14ac:dyDescent="0.2">
      <c r="A12" s="7" t="s">
        <v>19</v>
      </c>
      <c r="C12" s="17">
        <v>12461126</v>
      </c>
      <c r="E12" s="17">
        <v>43895045310</v>
      </c>
      <c r="G12" s="19">
        <v>-40668064311</v>
      </c>
      <c r="I12" s="17">
        <f t="shared" si="0"/>
        <v>3226980999</v>
      </c>
      <c r="K12" s="17">
        <v>12461126</v>
      </c>
      <c r="M12" s="17">
        <v>43895045310</v>
      </c>
      <c r="O12" s="19">
        <v>-38960436458</v>
      </c>
      <c r="Q12" s="63">
        <f t="shared" si="1"/>
        <v>4934608852</v>
      </c>
      <c r="R12" s="63"/>
    </row>
    <row r="13" spans="1:18" ht="21.75" customHeight="1" x14ac:dyDescent="0.2">
      <c r="A13" s="7" t="s">
        <v>28</v>
      </c>
      <c r="C13" s="17">
        <v>1097506</v>
      </c>
      <c r="E13" s="17">
        <v>49866330138</v>
      </c>
      <c r="G13" s="19">
        <v>-33900874266</v>
      </c>
      <c r="I13" s="17">
        <f t="shared" si="0"/>
        <v>15965455872</v>
      </c>
      <c r="K13" s="17">
        <v>1097506</v>
      </c>
      <c r="M13" s="17">
        <v>49866330138</v>
      </c>
      <c r="O13" s="19">
        <v>-31597238068</v>
      </c>
      <c r="Q13" s="63">
        <f t="shared" si="1"/>
        <v>18269092070</v>
      </c>
      <c r="R13" s="63"/>
    </row>
    <row r="14" spans="1:18" ht="21.75" customHeight="1" x14ac:dyDescent="0.2">
      <c r="A14" s="7" t="s">
        <v>26</v>
      </c>
      <c r="C14" s="17">
        <v>19100000</v>
      </c>
      <c r="E14" s="17">
        <v>155030280260</v>
      </c>
      <c r="G14" s="19">
        <v>-143708794385</v>
      </c>
      <c r="I14" s="17">
        <f t="shared" si="0"/>
        <v>11321485875</v>
      </c>
      <c r="K14" s="17">
        <v>19100000</v>
      </c>
      <c r="M14" s="17">
        <v>155030280260</v>
      </c>
      <c r="O14" s="19">
        <v>-99563128180</v>
      </c>
      <c r="Q14" s="63">
        <f t="shared" si="1"/>
        <v>55467152080</v>
      </c>
      <c r="R14" s="63"/>
    </row>
    <row r="15" spans="1:18" ht="21.75" customHeight="1" x14ac:dyDescent="0.2">
      <c r="A15" s="7" t="s">
        <v>31</v>
      </c>
      <c r="C15" s="17">
        <v>8799030</v>
      </c>
      <c r="E15" s="17">
        <v>105470643057</v>
      </c>
      <c r="G15" s="19">
        <v>-106635266178</v>
      </c>
      <c r="I15" s="17">
        <f t="shared" si="0"/>
        <v>-1164623121</v>
      </c>
      <c r="K15" s="17">
        <v>8799030</v>
      </c>
      <c r="M15" s="17">
        <v>105470643057</v>
      </c>
      <c r="O15" s="19">
        <v>-107860508949</v>
      </c>
      <c r="Q15" s="69">
        <f t="shared" si="1"/>
        <v>-2389865892</v>
      </c>
      <c r="R15" s="69"/>
    </row>
    <row r="16" spans="1:18" ht="21.75" customHeight="1" x14ac:dyDescent="0.2">
      <c r="A16" s="7" t="s">
        <v>32</v>
      </c>
      <c r="C16" s="17">
        <v>85058765</v>
      </c>
      <c r="E16" s="17">
        <v>202309822009</v>
      </c>
      <c r="G16" s="19">
        <v>-246343472639</v>
      </c>
      <c r="I16" s="19">
        <f t="shared" si="0"/>
        <v>-44033650630</v>
      </c>
      <c r="K16" s="17">
        <v>85058765</v>
      </c>
      <c r="M16" s="17">
        <v>202309822009</v>
      </c>
      <c r="O16" s="19">
        <v>-198604465353</v>
      </c>
      <c r="Q16" s="63">
        <f t="shared" si="1"/>
        <v>3705356656</v>
      </c>
      <c r="R16" s="63"/>
    </row>
    <row r="17" spans="1:19" ht="21.75" customHeight="1" x14ac:dyDescent="0.2">
      <c r="A17" s="7" t="s">
        <v>27</v>
      </c>
      <c r="C17" s="17">
        <v>25979866</v>
      </c>
      <c r="E17" s="17">
        <v>336674283763</v>
      </c>
      <c r="G17" s="19">
        <v>-361543355555</v>
      </c>
      <c r="I17" s="19">
        <f t="shared" si="0"/>
        <v>-24869071792</v>
      </c>
      <c r="K17" s="17">
        <v>25979866</v>
      </c>
      <c r="M17" s="17">
        <v>336674283763</v>
      </c>
      <c r="O17" s="19">
        <v>-253039867369</v>
      </c>
      <c r="Q17" s="63">
        <f t="shared" si="1"/>
        <v>83634416394</v>
      </c>
      <c r="R17" s="63"/>
    </row>
    <row r="18" spans="1:19" ht="21.75" customHeight="1" x14ac:dyDescent="0.2">
      <c r="A18" s="7" t="s">
        <v>23</v>
      </c>
      <c r="C18" s="17">
        <v>5376164</v>
      </c>
      <c r="E18" s="17">
        <v>139233223184</v>
      </c>
      <c r="G18" s="19">
        <v>-148780127103</v>
      </c>
      <c r="I18" s="19">
        <f t="shared" si="0"/>
        <v>-9546903919</v>
      </c>
      <c r="K18" s="17">
        <v>5376164</v>
      </c>
      <c r="M18" s="17">
        <v>139233223184</v>
      </c>
      <c r="O18" s="19">
        <v>-110643689434</v>
      </c>
      <c r="Q18" s="63">
        <f t="shared" si="1"/>
        <v>28589533750</v>
      </c>
      <c r="R18" s="63"/>
    </row>
    <row r="19" spans="1:19" ht="21.75" customHeight="1" x14ac:dyDescent="0.2">
      <c r="A19" s="7" t="s">
        <v>39</v>
      </c>
      <c r="C19" s="17">
        <v>100000</v>
      </c>
      <c r="E19" s="17">
        <v>1061728900</v>
      </c>
      <c r="G19" s="19">
        <v>-1217234087</v>
      </c>
      <c r="I19" s="19">
        <f t="shared" si="0"/>
        <v>-155505187</v>
      </c>
      <c r="K19" s="17">
        <v>100000</v>
      </c>
      <c r="M19" s="17">
        <v>1061728900</v>
      </c>
      <c r="O19" s="19">
        <v>-1217234087</v>
      </c>
      <c r="Q19" s="69">
        <f t="shared" si="1"/>
        <v>-155505187</v>
      </c>
      <c r="R19" s="69"/>
      <c r="S19" s="69"/>
    </row>
    <row r="20" spans="1:19" ht="21.75" customHeight="1" x14ac:dyDescent="0.2">
      <c r="A20" s="7" t="s">
        <v>22</v>
      </c>
      <c r="C20" s="17">
        <v>1863337</v>
      </c>
      <c r="E20" s="17">
        <v>20060927444</v>
      </c>
      <c r="G20" s="19">
        <v>-21997739313</v>
      </c>
      <c r="I20" s="19">
        <f t="shared" si="0"/>
        <v>-1936811869</v>
      </c>
      <c r="K20" s="17">
        <v>1863337</v>
      </c>
      <c r="M20" s="17">
        <v>20060927444</v>
      </c>
      <c r="O20" s="19">
        <v>-15511806625</v>
      </c>
      <c r="Q20" s="63">
        <f t="shared" si="1"/>
        <v>4549120819</v>
      </c>
      <c r="R20" s="63"/>
    </row>
    <row r="21" spans="1:19" ht="21.75" customHeight="1" x14ac:dyDescent="0.2">
      <c r="A21" s="7" t="s">
        <v>35</v>
      </c>
      <c r="C21" s="17">
        <v>10452286</v>
      </c>
      <c r="E21" s="17">
        <v>80379046176</v>
      </c>
      <c r="G21" s="19">
        <v>-86480982861</v>
      </c>
      <c r="I21" s="19">
        <f t="shared" si="0"/>
        <v>-6101936685</v>
      </c>
      <c r="K21" s="17">
        <v>10452286</v>
      </c>
      <c r="M21" s="17">
        <v>80379046176</v>
      </c>
      <c r="O21" s="19">
        <v>-61328061512</v>
      </c>
      <c r="Q21" s="63">
        <f t="shared" si="1"/>
        <v>19050984664</v>
      </c>
      <c r="R21" s="63"/>
    </row>
    <row r="22" spans="1:19" ht="21.75" customHeight="1" x14ac:dyDescent="0.2">
      <c r="A22" s="7" t="s">
        <v>24</v>
      </c>
      <c r="C22" s="17">
        <v>43914509</v>
      </c>
      <c r="E22" s="17">
        <v>132468151530</v>
      </c>
      <c r="G22" s="19">
        <v>-145671501721</v>
      </c>
      <c r="I22" s="19">
        <f t="shared" si="0"/>
        <v>-13203350191</v>
      </c>
      <c r="K22" s="17">
        <v>43914509</v>
      </c>
      <c r="M22" s="17">
        <v>132468151530</v>
      </c>
      <c r="O22" s="19">
        <v>-135448236549</v>
      </c>
      <c r="Q22" s="69">
        <f t="shared" si="1"/>
        <v>-2980085019</v>
      </c>
      <c r="R22" s="69"/>
    </row>
    <row r="23" spans="1:19" ht="21.75" customHeight="1" x14ac:dyDescent="0.2">
      <c r="A23" s="7" t="s">
        <v>20</v>
      </c>
      <c r="C23" s="17">
        <v>8071752</v>
      </c>
      <c r="E23" s="17">
        <v>143207309543</v>
      </c>
      <c r="G23" s="19">
        <v>-162700711001</v>
      </c>
      <c r="I23" s="19">
        <f t="shared" si="0"/>
        <v>-19493401458</v>
      </c>
      <c r="K23" s="17">
        <v>8071752</v>
      </c>
      <c r="M23" s="17">
        <v>143207309543</v>
      </c>
      <c r="O23" s="19">
        <v>-130029464278</v>
      </c>
      <c r="Q23" s="63">
        <f t="shared" si="1"/>
        <v>13177845265</v>
      </c>
      <c r="R23" s="63"/>
    </row>
    <row r="24" spans="1:19" ht="21.75" customHeight="1" x14ac:dyDescent="0.2">
      <c r="A24" s="7" t="s">
        <v>33</v>
      </c>
      <c r="C24" s="17">
        <v>25028891</v>
      </c>
      <c r="E24" s="17">
        <v>1018252124575</v>
      </c>
      <c r="G24" s="19">
        <v>-986706640075</v>
      </c>
      <c r="I24" s="17">
        <f t="shared" si="0"/>
        <v>31545484500</v>
      </c>
      <c r="K24" s="17">
        <v>25028891</v>
      </c>
      <c r="M24" s="17">
        <v>1018252124575</v>
      </c>
      <c r="O24" s="19">
        <v>-664351432006</v>
      </c>
      <c r="Q24" s="63">
        <f t="shared" si="1"/>
        <v>353900692569</v>
      </c>
      <c r="R24" s="63"/>
    </row>
    <row r="25" spans="1:19" ht="21.75" customHeight="1" x14ac:dyDescent="0.2">
      <c r="A25" s="7" t="s">
        <v>34</v>
      </c>
      <c r="C25" s="17">
        <v>19493049</v>
      </c>
      <c r="E25" s="17">
        <v>166150938811</v>
      </c>
      <c r="G25" s="19">
        <v>-200946886038</v>
      </c>
      <c r="I25" s="19">
        <f t="shared" si="0"/>
        <v>-34795947227</v>
      </c>
      <c r="K25" s="17">
        <v>19493049</v>
      </c>
      <c r="M25" s="17">
        <v>166150938811</v>
      </c>
      <c r="O25" s="19">
        <v>-119410269050</v>
      </c>
      <c r="Q25" s="63">
        <f t="shared" si="1"/>
        <v>46740669761</v>
      </c>
      <c r="R25" s="63"/>
    </row>
    <row r="26" spans="1:19" ht="21.75" customHeight="1" x14ac:dyDescent="0.2">
      <c r="A26" s="7" t="s">
        <v>25</v>
      </c>
      <c r="C26" s="17">
        <v>6000213</v>
      </c>
      <c r="E26" s="17">
        <v>68528598878</v>
      </c>
      <c r="G26" s="19">
        <v>-71887584487</v>
      </c>
      <c r="I26" s="19">
        <f t="shared" si="0"/>
        <v>-3358985609</v>
      </c>
      <c r="K26" s="17">
        <v>6000213</v>
      </c>
      <c r="M26" s="17">
        <v>68528598878</v>
      </c>
      <c r="O26" s="19">
        <v>-44255332761</v>
      </c>
      <c r="Q26" s="63">
        <f t="shared" si="1"/>
        <v>24273266117</v>
      </c>
      <c r="R26" s="63"/>
    </row>
    <row r="27" spans="1:19" ht="21.75" customHeight="1" x14ac:dyDescent="0.2">
      <c r="A27" s="9" t="s">
        <v>37</v>
      </c>
      <c r="C27" s="18">
        <v>3558900</v>
      </c>
      <c r="E27" s="18">
        <v>101280256682</v>
      </c>
      <c r="G27" s="19">
        <v>-85400582984</v>
      </c>
      <c r="I27" s="17">
        <f t="shared" si="0"/>
        <v>15879673698</v>
      </c>
      <c r="K27" s="18">
        <v>3558900</v>
      </c>
      <c r="M27" s="18">
        <v>101280256682</v>
      </c>
      <c r="O27" s="19">
        <v>-85400582984</v>
      </c>
      <c r="Q27" s="63">
        <f t="shared" ref="Q27" si="2">M27+O27</f>
        <v>15879673698</v>
      </c>
      <c r="R27" s="63"/>
    </row>
    <row r="28" spans="1:19" ht="21.75" customHeight="1" thickBot="1" x14ac:dyDescent="0.25">
      <c r="A28" s="12" t="s">
        <v>41</v>
      </c>
      <c r="C28" s="20">
        <f>SUM(C8:C27)</f>
        <v>335507448</v>
      </c>
      <c r="E28" s="20">
        <f>SUM(E8:E27)</f>
        <v>3405664144109</v>
      </c>
      <c r="G28" s="22">
        <f>SUM(G8:G27)</f>
        <v>-3425590071706</v>
      </c>
      <c r="I28" s="22">
        <f>SUM(I8:I27)</f>
        <v>-19925927597</v>
      </c>
      <c r="K28" s="20">
        <f>SUM(K8:K27)</f>
        <v>335507448</v>
      </c>
      <c r="M28" s="20">
        <f>SUM(M8:M27)</f>
        <v>3405664144109</v>
      </c>
      <c r="O28" s="22">
        <f>SUM(O8:O27)</f>
        <v>-2562346361084</v>
      </c>
      <c r="Q28" s="73">
        <f>SUM(Q8:R27)</f>
        <v>843317783025</v>
      </c>
      <c r="R28" s="73"/>
    </row>
    <row r="29" spans="1:19" ht="13.5" thickTop="1" x14ac:dyDescent="0.2"/>
    <row r="32" spans="1:19" x14ac:dyDescent="0.2">
      <c r="I32" s="24"/>
      <c r="Q32" s="24"/>
    </row>
    <row r="33" spans="9:9" x14ac:dyDescent="0.2">
      <c r="I33" s="24"/>
    </row>
    <row r="34" spans="9:9" x14ac:dyDescent="0.2">
      <c r="I34" s="24"/>
    </row>
    <row r="37" spans="9:9" x14ac:dyDescent="0.2">
      <c r="I37" s="24"/>
    </row>
  </sheetData>
  <mergeCells count="2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20:R20"/>
    <mergeCell ref="Q21:R21"/>
    <mergeCell ref="Q22:R22"/>
    <mergeCell ref="Q19:S19"/>
    <mergeCell ref="Q28:R28"/>
    <mergeCell ref="Q23:R23"/>
    <mergeCell ref="Q24:R24"/>
    <mergeCell ref="Q25:R25"/>
    <mergeCell ref="Q26:R26"/>
    <mergeCell ref="Q27:R2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KarAmooz</cp:lastModifiedBy>
  <dcterms:created xsi:type="dcterms:W3CDTF">2026-09-28T09:40:14Z</dcterms:created>
  <dcterms:modified xsi:type="dcterms:W3CDTF">2026-09-30T11:34:15Z</dcterms:modified>
</cp:coreProperties>
</file>